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-w12\AppData\Local\Temp\notes672516\"/>
    </mc:Choice>
  </mc:AlternateContent>
  <xr:revisionPtr revIDLastSave="0" documentId="13_ncr:1_{1E65DD1A-5FFA-4B38-8347-E27F8A30E9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ая смета  с отклон" sheetId="3" r:id="rId1"/>
  </sheets>
  <externalReferences>
    <externalReference r:id="rId2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3" l="1"/>
  <c r="K54" i="3"/>
  <c r="L51" i="3"/>
  <c r="K51" i="3"/>
  <c r="L47" i="3"/>
  <c r="K47" i="3"/>
  <c r="L43" i="3"/>
  <c r="K43" i="3"/>
  <c r="L42" i="3"/>
  <c r="K42" i="3"/>
  <c r="L36" i="3"/>
  <c r="K36" i="3"/>
  <c r="K38" i="3"/>
  <c r="K20" i="3"/>
  <c r="K14" i="3"/>
  <c r="L35" i="3"/>
  <c r="K35" i="3"/>
  <c r="L34" i="3"/>
  <c r="K34" i="3"/>
  <c r="L32" i="3"/>
  <c r="K32" i="3"/>
  <c r="L31" i="3"/>
  <c r="K31" i="3"/>
  <c r="L30" i="3"/>
  <c r="K30" i="3"/>
  <c r="L29" i="3"/>
  <c r="K29" i="3"/>
  <c r="L27" i="3"/>
  <c r="K27" i="3"/>
  <c r="L26" i="3"/>
  <c r="K26" i="3"/>
  <c r="L25" i="3"/>
  <c r="K25" i="3"/>
  <c r="L23" i="3"/>
  <c r="K23" i="3"/>
  <c r="L22" i="3"/>
  <c r="K22" i="3"/>
  <c r="L21" i="3"/>
  <c r="K21" i="3"/>
  <c r="L19" i="3"/>
  <c r="K19" i="3"/>
  <c r="L18" i="3"/>
  <c r="K18" i="3"/>
  <c r="L17" i="3"/>
  <c r="K17" i="3"/>
  <c r="L15" i="3"/>
  <c r="K15" i="3"/>
  <c r="L14" i="3"/>
  <c r="G53" i="3"/>
  <c r="F53" i="3"/>
  <c r="F47" i="3"/>
  <c r="G20" i="3"/>
  <c r="G51" i="3"/>
  <c r="F51" i="3"/>
  <c r="F36" i="3"/>
  <c r="F20" i="3"/>
  <c r="F19" i="3"/>
  <c r="G18" i="3"/>
  <c r="F18" i="3"/>
  <c r="G36" i="3"/>
  <c r="G35" i="3"/>
  <c r="F35" i="3"/>
  <c r="G34" i="3"/>
  <c r="F34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3" i="3"/>
  <c r="F23" i="3"/>
  <c r="G22" i="3"/>
  <c r="F22" i="3"/>
  <c r="G19" i="3"/>
  <c r="F14" i="3"/>
  <c r="G14" i="3"/>
  <c r="F15" i="3"/>
  <c r="G15" i="3"/>
  <c r="D24" i="3"/>
  <c r="E24" i="3"/>
  <c r="H24" i="3"/>
  <c r="I24" i="3"/>
  <c r="J24" i="3"/>
  <c r="M24" i="3"/>
  <c r="N24" i="3"/>
  <c r="O24" i="3"/>
  <c r="C24" i="3"/>
  <c r="D16" i="3"/>
  <c r="E16" i="3"/>
  <c r="H16" i="3"/>
  <c r="I16" i="3"/>
  <c r="J16" i="3"/>
  <c r="L16" i="3"/>
  <c r="M16" i="3"/>
  <c r="N16" i="3"/>
  <c r="O16" i="3"/>
  <c r="C16" i="3"/>
  <c r="K16" i="3" l="1"/>
  <c r="G24" i="3"/>
  <c r="F24" i="3"/>
  <c r="K24" i="3"/>
  <c r="L24" i="3"/>
  <c r="O50" i="3"/>
  <c r="N50" i="3"/>
  <c r="M50" i="3"/>
  <c r="M55" i="3" s="1"/>
  <c r="J50" i="3"/>
  <c r="J55" i="3" s="1"/>
  <c r="I50" i="3"/>
  <c r="H50" i="3"/>
  <c r="H55" i="3" s="1"/>
  <c r="E50" i="3"/>
  <c r="D50" i="3"/>
  <c r="C50" i="3"/>
  <c r="C55" i="3" s="1"/>
  <c r="O46" i="3"/>
  <c r="N46" i="3"/>
  <c r="M46" i="3"/>
  <c r="M48" i="3" s="1"/>
  <c r="J46" i="3"/>
  <c r="J48" i="3" s="1"/>
  <c r="I46" i="3"/>
  <c r="I48" i="3" s="1"/>
  <c r="H46" i="3"/>
  <c r="H48" i="3" s="1"/>
  <c r="E46" i="3"/>
  <c r="E48" i="3" s="1"/>
  <c r="D46" i="3"/>
  <c r="C46" i="3"/>
  <c r="C48" i="3" s="1"/>
  <c r="E43" i="3"/>
  <c r="G43" i="3" s="1"/>
  <c r="D43" i="3"/>
  <c r="F43" i="3" s="1"/>
  <c r="O41" i="3"/>
  <c r="N41" i="3"/>
  <c r="M41" i="3"/>
  <c r="M40" i="3" s="1"/>
  <c r="M39" i="3" s="1"/>
  <c r="J41" i="3"/>
  <c r="I41" i="3"/>
  <c r="I40" i="3" s="1"/>
  <c r="H41" i="3"/>
  <c r="H40" i="3" s="1"/>
  <c r="H39" i="3" s="1"/>
  <c r="E41" i="3"/>
  <c r="D41" i="3"/>
  <c r="C41" i="3"/>
  <c r="C40" i="3" s="1"/>
  <c r="C39" i="3" s="1"/>
  <c r="N40" i="3"/>
  <c r="M21" i="3"/>
  <c r="M13" i="3" s="1"/>
  <c r="M12" i="3" s="1"/>
  <c r="M44" i="3" s="1"/>
  <c r="O13" i="3"/>
  <c r="N13" i="3"/>
  <c r="J13" i="3"/>
  <c r="J12" i="3" s="1"/>
  <c r="I13" i="3"/>
  <c r="I12" i="3" s="1"/>
  <c r="H13" i="3"/>
  <c r="H12" i="3" s="1"/>
  <c r="E13" i="3"/>
  <c r="D13" i="3"/>
  <c r="N12" i="3"/>
  <c r="L46" i="3" l="1"/>
  <c r="N39" i="3"/>
  <c r="N44" i="3" s="1"/>
  <c r="K40" i="3"/>
  <c r="F41" i="3"/>
  <c r="K41" i="3"/>
  <c r="N55" i="3"/>
  <c r="F50" i="3"/>
  <c r="K50" i="3"/>
  <c r="F13" i="3"/>
  <c r="O40" i="3"/>
  <c r="O39" i="3" s="1"/>
  <c r="O44" i="3" s="1"/>
  <c r="L41" i="3"/>
  <c r="G41" i="3"/>
  <c r="N48" i="3"/>
  <c r="K46" i="3"/>
  <c r="L50" i="3"/>
  <c r="G50" i="3"/>
  <c r="O12" i="3"/>
  <c r="L12" i="3" s="1"/>
  <c r="L13" i="3"/>
  <c r="K12" i="3"/>
  <c r="G13" i="3"/>
  <c r="K13" i="3"/>
  <c r="D12" i="3"/>
  <c r="F12" i="3" s="1"/>
  <c r="E55" i="3"/>
  <c r="H44" i="3"/>
  <c r="D40" i="3"/>
  <c r="J40" i="3"/>
  <c r="J39" i="3" s="1"/>
  <c r="J44" i="3" s="1"/>
  <c r="J56" i="3" s="1"/>
  <c r="E40" i="3"/>
  <c r="D48" i="3"/>
  <c r="D55" i="3"/>
  <c r="E12" i="3"/>
  <c r="M56" i="3"/>
  <c r="H56" i="3"/>
  <c r="O48" i="3"/>
  <c r="L48" i="3" s="1"/>
  <c r="I55" i="3"/>
  <c r="O55" i="3"/>
  <c r="I39" i="3"/>
  <c r="I44" i="3" s="1"/>
  <c r="N56" i="3" l="1"/>
  <c r="L44" i="3"/>
  <c r="K48" i="3"/>
  <c r="F48" i="3"/>
  <c r="L55" i="3"/>
  <c r="G55" i="3"/>
  <c r="L40" i="3"/>
  <c r="F55" i="3"/>
  <c r="K55" i="3"/>
  <c r="K44" i="3"/>
  <c r="G12" i="3"/>
  <c r="E39" i="3"/>
  <c r="G39" i="3" s="1"/>
  <c r="D39" i="3"/>
  <c r="I56" i="3"/>
  <c r="K56" i="3" s="1"/>
  <c r="O56" i="3"/>
  <c r="E44" i="3" l="1"/>
  <c r="G44" i="3" s="1"/>
  <c r="L56" i="3"/>
  <c r="D44" i="3"/>
  <c r="D56" i="3" s="1"/>
  <c r="F56" i="3" s="1"/>
  <c r="F39" i="3"/>
  <c r="E56" i="3"/>
  <c r="G56" i="3" s="1"/>
  <c r="F44" i="3" l="1"/>
  <c r="C13" i="3" l="1"/>
  <c r="C12" i="3" s="1"/>
  <c r="C44" i="3" s="1"/>
  <c r="C56" i="3" s="1"/>
</calcChain>
</file>

<file path=xl/sharedStrings.xml><?xml version="1.0" encoding="utf-8"?>
<sst xmlns="http://schemas.openxmlformats.org/spreadsheetml/2006/main" count="92" uniqueCount="68">
  <si>
    <t>Показатели</t>
  </si>
  <si>
    <t>1</t>
  </si>
  <si>
    <t>I. ТЕКУЩИЕ РАСХОДЫ - всего:</t>
  </si>
  <si>
    <t>Оплата товаров и оказание услуг</t>
  </si>
  <si>
    <t>Оплата труда</t>
  </si>
  <si>
    <t>Начисления на оплату труда</t>
  </si>
  <si>
    <t>Приобретение предметов снабжения и расходных материалов</t>
  </si>
  <si>
    <t>Командировки и служебные разъезды</t>
  </si>
  <si>
    <t>Транспортные услуги</t>
  </si>
  <si>
    <t>Оплата услуг связи</t>
  </si>
  <si>
    <t>Прочие текущие расходы на закупку товаров и оплату услуг</t>
  </si>
  <si>
    <t>2</t>
  </si>
  <si>
    <t>110000</t>
  </si>
  <si>
    <t>110100</t>
  </si>
  <si>
    <t>110200</t>
  </si>
  <si>
    <t>110300</t>
  </si>
  <si>
    <t>110400</t>
  </si>
  <si>
    <t>110500</t>
  </si>
  <si>
    <t>110600</t>
  </si>
  <si>
    <t>110700</t>
  </si>
  <si>
    <t>111000</t>
  </si>
  <si>
    <t>130000</t>
  </si>
  <si>
    <t>II. КАПИТАЛЬНЫЕ РАСХОДЫ - всего: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</si>
  <si>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</si>
  <si>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</si>
  <si>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Капитальные вложения в строительство</t>
  </si>
  <si>
    <t>Капитальный ремонт</t>
  </si>
  <si>
    <t>200000</t>
  </si>
  <si>
    <t>240000</t>
  </si>
  <si>
    <t>240100</t>
  </si>
  <si>
    <t>240200</t>
  </si>
  <si>
    <t>240300</t>
  </si>
  <si>
    <t>Оплата коммунальных услуг</t>
  </si>
  <si>
    <t>Текущие трансферты</t>
  </si>
  <si>
    <t>Уточненная смета на отчетный период</t>
  </si>
  <si>
    <t>Утвержденная  смета на отчетный период</t>
  </si>
  <si>
    <t>Фактическое исполнение по смете</t>
  </si>
  <si>
    <t>Код статьи</t>
  </si>
  <si>
    <t>2019 год</t>
  </si>
  <si>
    <t>2021 год</t>
  </si>
  <si>
    <t>2020 год</t>
  </si>
  <si>
    <t>Участие Правительства в осуществлении отдельных программ</t>
  </si>
  <si>
    <t>Анализ финансирования по Министерству финансов за 2019-2021 г.</t>
  </si>
  <si>
    <t>код 3007 Создание и модернизация информационных ресурсов в сфере налогообложения и бюджетного процесса</t>
  </si>
  <si>
    <t>Итого</t>
  </si>
  <si>
    <t>код 3207 Фонд капитальных вложений</t>
  </si>
  <si>
    <t>ВСЕГО РАСХОДОВ</t>
  </si>
  <si>
    <t xml:space="preserve">Отклонение 2021 от 2020 г.г., % </t>
  </si>
  <si>
    <t xml:space="preserve">Отклонение 2021 от 2019 г.г., % </t>
  </si>
  <si>
    <t>Мягкий инвентарь и обмундирование</t>
  </si>
  <si>
    <t>Содержание автотранспорта</t>
  </si>
  <si>
    <t>Прочие расходные материалы и предметы снабжения</t>
  </si>
  <si>
    <t>Текущий ремонт оборудования и инвентаря</t>
  </si>
  <si>
    <t>Текущий ремонт зданий и помещений</t>
  </si>
  <si>
    <t>Книги и периодические издания</t>
  </si>
  <si>
    <t>Государственные и местные знаки отличия</t>
  </si>
  <si>
    <t>Переподготовка кадров</t>
  </si>
  <si>
    <t>Издательские услуги</t>
  </si>
  <si>
    <t>Представительские расходы</t>
  </si>
  <si>
    <t>Приобритение и установка счетчиков</t>
  </si>
  <si>
    <t>Штраф</t>
  </si>
  <si>
    <t>Вневедомственная охрана</t>
  </si>
  <si>
    <t>Денежная компенсация в замен продпайка</t>
  </si>
  <si>
    <t>Товары и услуги не отнесенные к другим группам</t>
  </si>
  <si>
    <t>о результатах деятельности Министерства финансов</t>
  </si>
  <si>
    <t>Приднестровской Молдавской Республики</t>
  </si>
  <si>
    <t>в 2021 году</t>
  </si>
  <si>
    <t>Приложение 4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</si>
</sst>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15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21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5" fillId="0" borderId="53" xfId="1" applyNumberFormat="1" applyFont="1" applyFill="1" applyBorder="1" applyAlignment="1" applyProtection="1">
      <alignment horizontal="center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164" fontId="5" fillId="0" borderId="17" xfId="1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11" xfId="0" applyNumberFormat="1" applyFont="1" applyFill="1" applyBorder="1" applyAlignment="1" applyProtection="1">
      <alignment horizontal="center" vertical="top"/>
    </xf>
    <xf numFmtId="164" fontId="4" fillId="0" borderId="5" xfId="1" applyNumberFormat="1" applyFont="1" applyFill="1" applyBorder="1" applyAlignment="1" applyProtection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top"/>
    </xf>
    <xf numFmtId="164" fontId="4" fillId="0" borderId="6" xfId="1" applyNumberFormat="1" applyFont="1" applyFill="1" applyBorder="1" applyAlignment="1" applyProtection="1">
      <alignment horizontal="center" vertical="top"/>
    </xf>
    <xf numFmtId="164" fontId="4" fillId="0" borderId="54" xfId="1" applyNumberFormat="1" applyFont="1" applyFill="1" applyBorder="1" applyAlignment="1" applyProtection="1">
      <alignment horizontal="center" vertical="top"/>
    </xf>
    <xf numFmtId="164" fontId="4" fillId="0" borderId="14" xfId="1" applyNumberFormat="1" applyFont="1" applyFill="1" applyBorder="1" applyAlignment="1" applyProtection="1">
      <alignment horizontal="center" vertical="top"/>
    </xf>
    <xf numFmtId="164" fontId="4" fillId="0" borderId="11" xfId="1" applyNumberFormat="1" applyFont="1" applyFill="1" applyBorder="1" applyAlignment="1" applyProtection="1">
      <alignment horizontal="center" vertical="top"/>
    </xf>
    <xf numFmtId="3" fontId="4" fillId="0" borderId="5" xfId="0" applyNumberFormat="1" applyFont="1" applyFill="1" applyBorder="1" applyAlignment="1" applyProtection="1">
      <alignment horizontal="center" vertical="top"/>
    </xf>
    <xf numFmtId="3" fontId="4" fillId="0" borderId="1" xfId="0" applyNumberFormat="1" applyFont="1" applyFill="1" applyBorder="1" applyAlignment="1" applyProtection="1">
      <alignment horizontal="center" vertical="top"/>
    </xf>
    <xf numFmtId="3" fontId="4" fillId="0" borderId="6" xfId="0" applyNumberFormat="1" applyFont="1" applyFill="1" applyBorder="1" applyAlignment="1" applyProtection="1">
      <alignment horizontal="center" vertical="top"/>
    </xf>
    <xf numFmtId="164" fontId="4" fillId="0" borderId="56" xfId="1" applyNumberFormat="1" applyFont="1" applyFill="1" applyBorder="1" applyAlignment="1" applyProtection="1">
      <alignment horizontal="center" vertical="top"/>
    </xf>
    <xf numFmtId="0" fontId="4" fillId="0" borderId="54" xfId="0" applyFont="1" applyBorder="1" applyAlignment="1">
      <alignment horizontal="left" vertical="center" wrapText="1"/>
    </xf>
    <xf numFmtId="0" fontId="4" fillId="0" borderId="54" xfId="1" applyNumberFormat="1" applyFont="1" applyFill="1" applyBorder="1" applyAlignment="1" applyProtection="1">
      <alignment horizontal="center" vertical="top"/>
    </xf>
    <xf numFmtId="43" fontId="4" fillId="0" borderId="6" xfId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center" vertical="top"/>
    </xf>
    <xf numFmtId="164" fontId="5" fillId="0" borderId="5" xfId="1" applyNumberFormat="1" applyFont="1" applyFill="1" applyBorder="1" applyAlignment="1" applyProtection="1">
      <alignment horizontal="center" vertical="top"/>
    </xf>
    <xf numFmtId="164" fontId="5" fillId="0" borderId="1" xfId="1" applyNumberFormat="1" applyFont="1" applyFill="1" applyBorder="1" applyAlignment="1" applyProtection="1">
      <alignment horizontal="center" vertical="top"/>
    </xf>
    <xf numFmtId="164" fontId="5" fillId="0" borderId="6" xfId="1" applyNumberFormat="1" applyFont="1" applyFill="1" applyBorder="1" applyAlignment="1" applyProtection="1">
      <alignment horizontal="center" vertical="top"/>
    </xf>
    <xf numFmtId="164" fontId="5" fillId="0" borderId="54" xfId="1" applyNumberFormat="1" applyFont="1" applyFill="1" applyBorder="1" applyAlignment="1" applyProtection="1">
      <alignment horizontal="center" vertical="top"/>
    </xf>
    <xf numFmtId="164" fontId="5" fillId="0" borderId="14" xfId="1" applyNumberFormat="1" applyFont="1" applyFill="1" applyBorder="1" applyAlignment="1" applyProtection="1">
      <alignment horizontal="center" vertical="top"/>
    </xf>
    <xf numFmtId="164" fontId="5" fillId="0" borderId="11" xfId="1" applyNumberFormat="1" applyFont="1" applyFill="1" applyBorder="1" applyAlignment="1" applyProtection="1">
      <alignment horizontal="center" vertical="top"/>
    </xf>
    <xf numFmtId="3" fontId="5" fillId="0" borderId="5" xfId="0" applyNumberFormat="1" applyFont="1" applyFill="1" applyBorder="1" applyAlignment="1" applyProtection="1">
      <alignment horizontal="center" vertical="top"/>
    </xf>
    <xf numFmtId="3" fontId="5" fillId="0" borderId="1" xfId="0" applyNumberFormat="1" applyFont="1" applyFill="1" applyBorder="1" applyAlignment="1" applyProtection="1">
      <alignment horizontal="center" vertical="top"/>
    </xf>
    <xf numFmtId="3" fontId="5" fillId="0" borderId="6" xfId="0" applyNumberFormat="1" applyFont="1" applyFill="1" applyBorder="1" applyAlignment="1" applyProtection="1">
      <alignment horizontal="center" vertical="top"/>
    </xf>
    <xf numFmtId="3" fontId="4" fillId="0" borderId="7" xfId="0" applyNumberFormat="1" applyFont="1" applyFill="1" applyBorder="1" applyAlignment="1" applyProtection="1">
      <alignment horizontal="center" vertical="top"/>
    </xf>
    <xf numFmtId="3" fontId="4" fillId="0" borderId="8" xfId="0" applyNumberFormat="1" applyFont="1" applyFill="1" applyBorder="1" applyAlignment="1" applyProtection="1">
      <alignment horizontal="center" vertical="top"/>
    </xf>
    <xf numFmtId="3" fontId="4" fillId="0" borderId="9" xfId="0" applyNumberFormat="1" applyFont="1" applyFill="1" applyBorder="1" applyAlignment="1" applyProtection="1">
      <alignment horizontal="center" vertical="top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horizontal="center" vertical="center"/>
    </xf>
    <xf numFmtId="164" fontId="6" fillId="0" borderId="34" xfId="1" applyNumberFormat="1" applyFont="1" applyFill="1" applyBorder="1" applyAlignment="1" applyProtection="1">
      <alignment horizontal="center" vertical="center"/>
    </xf>
    <xf numFmtId="164" fontId="6" fillId="0" borderId="32" xfId="1" applyNumberFormat="1" applyFont="1" applyFill="1" applyBorder="1" applyAlignment="1" applyProtection="1">
      <alignment horizontal="center" vertical="center"/>
    </xf>
    <xf numFmtId="164" fontId="6" fillId="0" borderId="33" xfId="1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center" vertical="top"/>
    </xf>
    <xf numFmtId="164" fontId="4" fillId="0" borderId="43" xfId="1" applyNumberFormat="1" applyFont="1" applyFill="1" applyBorder="1" applyAlignment="1" applyProtection="1">
      <alignment horizontal="center" vertical="top"/>
    </xf>
    <xf numFmtId="164" fontId="4" fillId="0" borderId="3" xfId="1" applyNumberFormat="1" applyFont="1" applyFill="1" applyBorder="1" applyAlignment="1" applyProtection="1">
      <alignment horizontal="center" vertical="top"/>
    </xf>
    <xf numFmtId="164" fontId="4" fillId="0" borderId="44" xfId="1" applyNumberFormat="1" applyFont="1" applyFill="1" applyBorder="1" applyAlignment="1" applyProtection="1">
      <alignment horizontal="center" vertical="top"/>
    </xf>
    <xf numFmtId="164" fontId="4" fillId="0" borderId="4" xfId="1" applyNumberFormat="1" applyFont="1" applyFill="1" applyBorder="1" applyAlignment="1" applyProtection="1">
      <alignment horizontal="center" vertical="top"/>
    </xf>
    <xf numFmtId="164" fontId="4" fillId="0" borderId="45" xfId="1" applyNumberFormat="1" applyFont="1" applyFill="1" applyBorder="1" applyAlignment="1" applyProtection="1">
      <alignment horizontal="center" vertical="top"/>
    </xf>
    <xf numFmtId="3" fontId="4" fillId="0" borderId="43" xfId="0" applyNumberFormat="1" applyFont="1" applyFill="1" applyBorder="1" applyAlignment="1" applyProtection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</xf>
    <xf numFmtId="3" fontId="4" fillId="0" borderId="44" xfId="0" applyNumberFormat="1" applyFont="1" applyFill="1" applyBorder="1" applyAlignment="1" applyProtection="1">
      <alignment horizontal="center" vertical="top"/>
    </xf>
    <xf numFmtId="0" fontId="4" fillId="0" borderId="16" xfId="0" applyNumberFormat="1" applyFont="1" applyFill="1" applyBorder="1" applyAlignment="1" applyProtection="1">
      <alignment horizontal="left" vertical="top" wrapText="1"/>
    </xf>
    <xf numFmtId="0" fontId="4" fillId="0" borderId="17" xfId="0" applyNumberFormat="1" applyFont="1" applyFill="1" applyBorder="1" applyAlignment="1" applyProtection="1">
      <alignment horizontal="center" vertical="top"/>
    </xf>
    <xf numFmtId="164" fontId="4" fillId="0" borderId="40" xfId="1" applyNumberFormat="1" applyFont="1" applyFill="1" applyBorder="1" applyAlignment="1" applyProtection="1">
      <alignment horizontal="center" vertical="top"/>
    </xf>
    <xf numFmtId="164" fontId="4" fillId="0" borderId="18" xfId="1" applyNumberFormat="1" applyFont="1" applyFill="1" applyBorder="1" applyAlignment="1" applyProtection="1">
      <alignment horizontal="center" vertical="top"/>
    </xf>
    <xf numFmtId="164" fontId="4" fillId="0" borderId="41" xfId="1" applyNumberFormat="1" applyFont="1" applyFill="1" applyBorder="1" applyAlignment="1" applyProtection="1">
      <alignment horizontal="center" vertical="top"/>
    </xf>
    <xf numFmtId="164" fontId="4" fillId="0" borderId="0" xfId="1" applyNumberFormat="1" applyFont="1" applyFill="1" applyBorder="1" applyAlignment="1" applyProtection="1">
      <alignment horizontal="center" vertical="top"/>
    </xf>
    <xf numFmtId="164" fontId="4" fillId="0" borderId="42" xfId="1" applyNumberFormat="1" applyFont="1" applyFill="1" applyBorder="1" applyAlignment="1" applyProtection="1">
      <alignment horizontal="center" vertical="top"/>
    </xf>
    <xf numFmtId="0" fontId="4" fillId="0" borderId="26" xfId="0" applyNumberFormat="1" applyFont="1" applyFill="1" applyBorder="1" applyAlignment="1" applyProtection="1">
      <alignment horizontal="left" vertical="top" wrapText="1"/>
    </xf>
    <xf numFmtId="0" fontId="4" fillId="0" borderId="27" xfId="0" applyNumberFormat="1" applyFont="1" applyFill="1" applyBorder="1" applyAlignment="1" applyProtection="1">
      <alignment horizontal="center" vertical="top"/>
    </xf>
    <xf numFmtId="164" fontId="4" fillId="0" borderId="35" xfId="1" applyNumberFormat="1" applyFont="1" applyFill="1" applyBorder="1" applyAlignment="1" applyProtection="1">
      <alignment horizontal="center" vertical="top"/>
    </xf>
    <xf numFmtId="164" fontId="4" fillId="0" borderId="28" xfId="1" applyNumberFormat="1" applyFont="1" applyFill="1" applyBorder="1" applyAlignment="1" applyProtection="1">
      <alignment horizontal="center" vertical="top"/>
    </xf>
    <xf numFmtId="164" fontId="4" fillId="0" borderId="36" xfId="1" applyNumberFormat="1" applyFont="1" applyFill="1" applyBorder="1" applyAlignment="1" applyProtection="1">
      <alignment horizontal="center" vertical="top"/>
    </xf>
    <xf numFmtId="164" fontId="4" fillId="0" borderId="37" xfId="1" applyNumberFormat="1" applyFont="1" applyFill="1" applyBorder="1" applyAlignment="1" applyProtection="1">
      <alignment horizontal="center" vertical="top"/>
    </xf>
    <xf numFmtId="3" fontId="4" fillId="0" borderId="35" xfId="0" applyNumberFormat="1" applyFont="1" applyFill="1" applyBorder="1" applyAlignment="1" applyProtection="1">
      <alignment horizontal="center" vertical="top"/>
    </xf>
    <xf numFmtId="3" fontId="4" fillId="0" borderId="28" xfId="0" applyNumberFormat="1" applyFont="1" applyFill="1" applyBorder="1" applyAlignment="1" applyProtection="1">
      <alignment horizontal="center" vertical="top"/>
    </xf>
    <xf numFmtId="3" fontId="4" fillId="0" borderId="36" xfId="0" applyNumberFormat="1" applyFont="1" applyFill="1" applyBorder="1" applyAlignment="1" applyProtection="1">
      <alignment horizontal="center" vertical="top"/>
    </xf>
    <xf numFmtId="0" fontId="6" fillId="0" borderId="31" xfId="0" applyNumberFormat="1" applyFont="1" applyFill="1" applyBorder="1" applyAlignment="1" applyProtection="1">
      <alignment horizontal="left" vertical="center" wrapText="1"/>
    </xf>
    <xf numFmtId="164" fontId="6" fillId="0" borderId="38" xfId="1" applyNumberFormat="1" applyFont="1" applyFill="1" applyBorder="1" applyAlignment="1" applyProtection="1">
      <alignment horizontal="center" vertical="center"/>
    </xf>
    <xf numFmtId="164" fontId="6" fillId="0" borderId="39" xfId="1" applyNumberFormat="1" applyFont="1" applyFill="1" applyBorder="1" applyAlignment="1" applyProtection="1">
      <alignment horizontal="center" vertical="center"/>
    </xf>
    <xf numFmtId="164" fontId="6" fillId="0" borderId="51" xfId="1" applyNumberFormat="1" applyFont="1" applyFill="1" applyBorder="1" applyAlignment="1" applyProtection="1">
      <alignment horizontal="center" vertical="center"/>
    </xf>
    <xf numFmtId="164" fontId="6" fillId="0" borderId="50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46" xfId="0" applyNumberFormat="1" applyFont="1" applyFill="1" applyBorder="1" applyAlignment="1" applyProtection="1">
      <alignment horizontal="left" vertical="top" wrapText="1"/>
    </xf>
    <xf numFmtId="0" fontId="4" fillId="0" borderId="49" xfId="0" applyNumberFormat="1" applyFont="1" applyFill="1" applyBorder="1" applyAlignment="1" applyProtection="1">
      <alignment horizontal="center" vertical="top"/>
    </xf>
    <xf numFmtId="164" fontId="4" fillId="0" borderId="46" xfId="1" applyNumberFormat="1" applyFont="1" applyFill="1" applyBorder="1" applyAlignment="1" applyProtection="1">
      <alignment horizontal="center" vertical="top"/>
    </xf>
    <xf numFmtId="164" fontId="4" fillId="0" borderId="47" xfId="1" applyNumberFormat="1" applyFont="1" applyFill="1" applyBorder="1" applyAlignment="1" applyProtection="1">
      <alignment horizontal="center" vertical="top"/>
    </xf>
    <xf numFmtId="164" fontId="4" fillId="0" borderId="48" xfId="1" applyNumberFormat="1" applyFont="1" applyFill="1" applyBorder="1" applyAlignment="1" applyProtection="1">
      <alignment horizontal="center" vertical="top"/>
    </xf>
    <xf numFmtId="3" fontId="4" fillId="0" borderId="46" xfId="0" applyNumberFormat="1" applyFont="1" applyFill="1" applyBorder="1" applyAlignment="1" applyProtection="1">
      <alignment horizontal="center" vertical="top"/>
    </xf>
    <xf numFmtId="3" fontId="4" fillId="0" borderId="47" xfId="0" applyNumberFormat="1" applyFont="1" applyFill="1" applyBorder="1" applyAlignment="1" applyProtection="1">
      <alignment horizontal="center" vertical="top"/>
    </xf>
    <xf numFmtId="3" fontId="4" fillId="0" borderId="48" xfId="0" applyNumberFormat="1" applyFont="1" applyFill="1" applyBorder="1" applyAlignment="1" applyProtection="1">
      <alignment horizontal="center" vertical="top"/>
    </xf>
    <xf numFmtId="164" fontId="4" fillId="0" borderId="26" xfId="1" applyNumberFormat="1" applyFont="1" applyFill="1" applyBorder="1" applyAlignment="1" applyProtection="1">
      <alignment horizontal="center" vertical="top"/>
    </xf>
    <xf numFmtId="164" fontId="4" fillId="0" borderId="29" xfId="1" applyNumberFormat="1" applyFont="1" applyFill="1" applyBorder="1" applyAlignment="1" applyProtection="1">
      <alignment horizontal="center" vertical="top"/>
    </xf>
    <xf numFmtId="164" fontId="4" fillId="0" borderId="30" xfId="1" applyNumberFormat="1" applyFont="1" applyFill="1" applyBorder="1" applyAlignment="1" applyProtection="1">
      <alignment horizontal="center" vertical="top"/>
    </xf>
    <xf numFmtId="164" fontId="4" fillId="0" borderId="27" xfId="1" applyNumberFormat="1" applyFont="1" applyFill="1" applyBorder="1" applyAlignment="1" applyProtection="1">
      <alignment horizontal="center" vertical="top"/>
    </xf>
    <xf numFmtId="3" fontId="4" fillId="0" borderId="26" xfId="0" applyNumberFormat="1" applyFont="1" applyFill="1" applyBorder="1" applyAlignment="1" applyProtection="1">
      <alignment horizontal="center" vertical="top"/>
    </xf>
    <xf numFmtId="3" fontId="4" fillId="0" borderId="29" xfId="0" applyNumberFormat="1" applyFont="1" applyFill="1" applyBorder="1" applyAlignment="1" applyProtection="1">
      <alignment horizontal="center" vertical="top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27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</xf>
    <xf numFmtId="164" fontId="4" fillId="0" borderId="28" xfId="1" applyNumberFormat="1" applyFont="1" applyFill="1" applyBorder="1" applyAlignment="1" applyProtection="1">
      <alignment horizontal="center" vertical="center"/>
    </xf>
    <xf numFmtId="164" fontId="4" fillId="0" borderId="29" xfId="1" applyNumberFormat="1" applyFont="1" applyFill="1" applyBorder="1" applyAlignment="1" applyProtection="1">
      <alignment horizontal="center" vertical="center"/>
    </xf>
    <xf numFmtId="164" fontId="4" fillId="0" borderId="30" xfId="1" applyNumberFormat="1" applyFont="1" applyFill="1" applyBorder="1" applyAlignment="1" applyProtection="1">
      <alignment horizontal="center" vertical="center"/>
    </xf>
    <xf numFmtId="164" fontId="4" fillId="0" borderId="27" xfId="1" applyNumberFormat="1" applyFont="1" applyFill="1" applyBorder="1" applyAlignment="1" applyProtection="1">
      <alignment horizontal="center" vertical="center"/>
    </xf>
    <xf numFmtId="3" fontId="4" fillId="0" borderId="26" xfId="0" applyNumberFormat="1" applyFont="1" applyFill="1" applyBorder="1" applyAlignment="1" applyProtection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</xf>
    <xf numFmtId="3" fontId="4" fillId="0" borderId="29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vertical="top"/>
    </xf>
    <xf numFmtId="0" fontId="6" fillId="0" borderId="32" xfId="0" applyNumberFormat="1" applyFont="1" applyFill="1" applyBorder="1" applyAlignment="1" applyProtection="1">
      <alignment vertical="top"/>
    </xf>
    <xf numFmtId="164" fontId="6" fillId="0" borderId="31" xfId="0" applyNumberFormat="1" applyFont="1" applyFill="1" applyBorder="1" applyAlignment="1" applyProtection="1">
      <alignment vertical="top"/>
    </xf>
    <xf numFmtId="164" fontId="6" fillId="0" borderId="38" xfId="0" applyNumberFormat="1" applyFont="1" applyFill="1" applyBorder="1" applyAlignment="1" applyProtection="1">
      <alignment vertical="top"/>
    </xf>
    <xf numFmtId="164" fontId="6" fillId="0" borderId="33" xfId="0" applyNumberFormat="1" applyFont="1" applyFill="1" applyBorder="1" applyAlignment="1" applyProtection="1">
      <alignment vertical="top"/>
    </xf>
    <xf numFmtId="164" fontId="6" fillId="0" borderId="39" xfId="0" applyNumberFormat="1" applyFont="1" applyFill="1" applyBorder="1" applyAlignment="1" applyProtection="1">
      <alignment vertical="top"/>
    </xf>
    <xf numFmtId="164" fontId="6" fillId="0" borderId="32" xfId="0" applyNumberFormat="1" applyFont="1" applyFill="1" applyBorder="1" applyAlignment="1" applyProtection="1">
      <alignment vertical="top"/>
    </xf>
    <xf numFmtId="164" fontId="5" fillId="0" borderId="34" xfId="1" applyNumberFormat="1" applyFont="1" applyFill="1" applyBorder="1" applyAlignment="1" applyProtection="1">
      <alignment horizontal="center" vertical="top"/>
    </xf>
    <xf numFmtId="164" fontId="5" fillId="0" borderId="33" xfId="1" applyNumberFormat="1" applyFont="1" applyFill="1" applyBorder="1" applyAlignment="1" applyProtection="1">
      <alignment horizontal="center" vertical="top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vertical="center"/>
    </xf>
    <xf numFmtId="164" fontId="5" fillId="0" borderId="31" xfId="0" applyNumberFormat="1" applyFont="1" applyFill="1" applyBorder="1" applyAlignment="1" applyProtection="1">
      <alignment vertical="center"/>
    </xf>
    <xf numFmtId="164" fontId="5" fillId="0" borderId="38" xfId="0" applyNumberFormat="1" applyFont="1" applyFill="1" applyBorder="1" applyAlignment="1" applyProtection="1">
      <alignment vertical="center"/>
    </xf>
    <xf numFmtId="164" fontId="5" fillId="0" borderId="33" xfId="0" applyNumberFormat="1" applyFont="1" applyFill="1" applyBorder="1" applyAlignment="1" applyProtection="1">
      <alignment vertical="center"/>
    </xf>
    <xf numFmtId="164" fontId="5" fillId="0" borderId="39" xfId="0" applyNumberFormat="1" applyFont="1" applyFill="1" applyBorder="1" applyAlignment="1" applyProtection="1">
      <alignment vertical="center"/>
    </xf>
    <xf numFmtId="164" fontId="5" fillId="0" borderId="32" xfId="0" applyNumberFormat="1" applyFont="1" applyFill="1" applyBorder="1" applyAlignment="1" applyProtection="1">
      <alignment vertical="center"/>
    </xf>
    <xf numFmtId="164" fontId="5" fillId="0" borderId="57" xfId="1" applyNumberFormat="1" applyFont="1" applyFill="1" applyBorder="1" applyAlignment="1" applyProtection="1">
      <alignment horizontal="center" vertical="top"/>
    </xf>
    <xf numFmtId="164" fontId="5" fillId="0" borderId="24" xfId="1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center" wrapText="1"/>
    </xf>
    <xf numFmtId="0" fontId="5" fillId="0" borderId="5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\&#1075;&#1091;&#1092;&#1101;&#1080;&#1084;&#1086;\&#1055;&#1086;&#1095;&#1090;&#1072;%20&#1060;&#1069;&#1059;\&#1041;&#1102;&#1076;&#1078;&#1077;&#1090;&#1085;&#1086;&#1077;%20&#1092;&#1080;&#1085;&#1072;&#1085;&#1089;&#1080;&#1088;&#1086;&#1074;&#1072;&#1085;&#1080;&#1077;%202020%20&#1075;&#1086;&#1076;\&#1044;&#1086;&#1082;&#1091;&#1084;&#1077;&#1085;&#1090;&#1099;%20&#1082;%20&#1073;&#1072;&#1083;&#1072;&#1085;&#1089;&#1091;\&#1040;&#1087;&#1087;&#1072;&#1088;&#1072;&#1090;\&#1085;&#1072;%2001.01.21%20&#1075;\&#1056;&#1072;&#1089;&#1095;&#1077;&#1090;%20&#1076;&#1083;&#1103;%20&#1060;%202%20&#1040;&#1087;&#1087;&#1072;&#1088;&#1072;&#1090;%20&#1085;&#1072;%2001.01..21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.09 на 01.01.2021 г."/>
      <sheetName val="200 на 01.01.2021 г."/>
      <sheetName val="Ф № 2 к балансу Ап на 01.01.21"/>
      <sheetName val="Ф № 2 к балансу Ап на 01.10.20"/>
    </sheetNames>
    <sheetDataSet>
      <sheetData sheetId="0"/>
      <sheetData sheetId="1"/>
      <sheetData sheetId="2">
        <row r="35">
          <cell r="D3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EC6E-E339-48DC-9E2D-73C1A89E77FD}">
  <sheetPr>
    <tabColor indexed="15"/>
  </sheetPr>
  <dimension ref="A1:P56"/>
  <sheetViews>
    <sheetView tabSelected="1" topLeftCell="A2" zoomScale="80" zoomScaleNormal="80" workbookViewId="0">
      <pane xSplit="2" ySplit="10" topLeftCell="C48" activePane="bottomRight" state="frozen"/>
      <selection activeCell="A2" sqref="A2"/>
      <selection pane="topRight" activeCell="C2" sqref="C2"/>
      <selection pane="bottomLeft" activeCell="A8" sqref="A8"/>
      <selection pane="bottomRight" activeCell="L51" sqref="L51"/>
    </sheetView>
  </sheetViews>
  <sheetFormatPr defaultRowHeight="12.75" x14ac:dyDescent="0.2"/>
  <cols>
    <col min="1" max="1" width="37.7109375" style="1" customWidth="1"/>
    <col min="2" max="2" width="9" style="1" customWidth="1"/>
    <col min="3" max="3" width="16.28515625" style="1" customWidth="1"/>
    <col min="4" max="4" width="14.140625" style="1" customWidth="1"/>
    <col min="5" max="5" width="13.7109375" style="1" customWidth="1"/>
    <col min="6" max="6" width="8.42578125" style="1" customWidth="1"/>
    <col min="7" max="7" width="8.28515625" style="1" customWidth="1"/>
    <col min="8" max="8" width="14.7109375" style="1" customWidth="1"/>
    <col min="9" max="9" width="13.5703125" style="1" customWidth="1"/>
    <col min="10" max="10" width="15.28515625" style="1" customWidth="1"/>
    <col min="11" max="11" width="10.85546875" style="1" customWidth="1"/>
    <col min="12" max="12" width="14.5703125" style="1" customWidth="1"/>
    <col min="13" max="13" width="15.28515625" style="1" customWidth="1"/>
    <col min="14" max="14" width="15.85546875" style="1" customWidth="1"/>
    <col min="15" max="15" width="14.140625" style="1" customWidth="1"/>
    <col min="16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2.75" customHeight="1" x14ac:dyDescent="0.2">
      <c r="L2" s="134"/>
      <c r="M2" s="135" t="s">
        <v>67</v>
      </c>
      <c r="N2" s="135"/>
      <c r="O2" s="135"/>
    </row>
    <row r="3" spans="1:15" ht="12.75" customHeight="1" x14ac:dyDescent="0.2">
      <c r="L3" s="135" t="s">
        <v>64</v>
      </c>
      <c r="M3" s="135"/>
      <c r="N3" s="135"/>
      <c r="O3" s="135"/>
    </row>
    <row r="4" spans="1:15" ht="12.75" customHeight="1" x14ac:dyDescent="0.2">
      <c r="L4" s="135" t="s">
        <v>65</v>
      </c>
      <c r="M4" s="135"/>
      <c r="N4" s="135"/>
      <c r="O4" s="135"/>
    </row>
    <row r="5" spans="1:15" ht="15.75" x14ac:dyDescent="0.2">
      <c r="O5" s="133" t="s">
        <v>66</v>
      </c>
    </row>
    <row r="6" spans="1:15" ht="14.25" x14ac:dyDescent="0.2">
      <c r="A6" s="144" t="s">
        <v>42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5" ht="15.7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25.5" customHeight="1" x14ac:dyDescent="0.2">
      <c r="A8" s="145" t="s">
        <v>0</v>
      </c>
      <c r="B8" s="148" t="s">
        <v>37</v>
      </c>
      <c r="C8" s="145" t="s">
        <v>38</v>
      </c>
      <c r="D8" s="151"/>
      <c r="E8" s="152"/>
      <c r="F8" s="155" t="s">
        <v>48</v>
      </c>
      <c r="G8" s="156"/>
      <c r="H8" s="153" t="s">
        <v>40</v>
      </c>
      <c r="I8" s="151"/>
      <c r="J8" s="154"/>
      <c r="K8" s="155" t="s">
        <v>47</v>
      </c>
      <c r="L8" s="156"/>
      <c r="M8" s="145" t="s">
        <v>39</v>
      </c>
      <c r="N8" s="151"/>
      <c r="O8" s="152"/>
    </row>
    <row r="9" spans="1:15" ht="12.75" customHeight="1" x14ac:dyDescent="0.2">
      <c r="A9" s="146"/>
      <c r="B9" s="149"/>
      <c r="C9" s="140" t="s">
        <v>35</v>
      </c>
      <c r="D9" s="136" t="s">
        <v>34</v>
      </c>
      <c r="E9" s="142" t="s">
        <v>36</v>
      </c>
      <c r="F9" s="140" t="s">
        <v>34</v>
      </c>
      <c r="G9" s="142" t="s">
        <v>36</v>
      </c>
      <c r="H9" s="157" t="s">
        <v>35</v>
      </c>
      <c r="I9" s="136" t="s">
        <v>34</v>
      </c>
      <c r="J9" s="138" t="s">
        <v>36</v>
      </c>
      <c r="K9" s="140" t="s">
        <v>34</v>
      </c>
      <c r="L9" s="142" t="s">
        <v>36</v>
      </c>
      <c r="M9" s="140" t="s">
        <v>35</v>
      </c>
      <c r="N9" s="136" t="s">
        <v>34</v>
      </c>
      <c r="O9" s="142" t="s">
        <v>36</v>
      </c>
    </row>
    <row r="10" spans="1:15" ht="51" customHeight="1" thickBot="1" x14ac:dyDescent="0.25">
      <c r="A10" s="147"/>
      <c r="B10" s="150"/>
      <c r="C10" s="141"/>
      <c r="D10" s="137"/>
      <c r="E10" s="143"/>
      <c r="F10" s="141"/>
      <c r="G10" s="143"/>
      <c r="H10" s="158"/>
      <c r="I10" s="137"/>
      <c r="J10" s="139"/>
      <c r="K10" s="141"/>
      <c r="L10" s="143"/>
      <c r="M10" s="141"/>
      <c r="N10" s="137"/>
      <c r="O10" s="143"/>
    </row>
    <row r="11" spans="1:15" ht="15" thickBot="1" x14ac:dyDescent="0.25">
      <c r="A11" s="5" t="s">
        <v>1</v>
      </c>
      <c r="B11" s="6" t="s">
        <v>11</v>
      </c>
      <c r="C11" s="5">
        <v>3</v>
      </c>
      <c r="D11" s="7">
        <v>4</v>
      </c>
      <c r="E11" s="8">
        <v>5</v>
      </c>
      <c r="F11" s="9"/>
      <c r="G11" s="10"/>
      <c r="H11" s="11">
        <v>6</v>
      </c>
      <c r="I11" s="7">
        <v>7</v>
      </c>
      <c r="J11" s="6">
        <v>8</v>
      </c>
      <c r="K11" s="9"/>
      <c r="L11" s="10"/>
      <c r="M11" s="5">
        <v>9</v>
      </c>
      <c r="N11" s="7">
        <v>10</v>
      </c>
      <c r="O11" s="8">
        <v>11</v>
      </c>
    </row>
    <row r="12" spans="1:15" s="4" customFormat="1" ht="29.25" customHeight="1" x14ac:dyDescent="0.2">
      <c r="A12" s="12" t="s">
        <v>2</v>
      </c>
      <c r="B12" s="13"/>
      <c r="C12" s="14">
        <f>C13+C38</f>
        <v>36886510</v>
      </c>
      <c r="D12" s="15">
        <f>D13+D38</f>
        <v>37210610</v>
      </c>
      <c r="E12" s="16">
        <f>E13+E38</f>
        <v>36267571</v>
      </c>
      <c r="F12" s="17">
        <f>N12/D12%</f>
        <v>113</v>
      </c>
      <c r="G12" s="16">
        <f>O12/E12%</f>
        <v>109</v>
      </c>
      <c r="H12" s="18">
        <f>H13+H38</f>
        <v>41398349</v>
      </c>
      <c r="I12" s="15">
        <f>I13+I38</f>
        <v>41192940</v>
      </c>
      <c r="J12" s="19">
        <f>J13+J38</f>
        <v>37784277</v>
      </c>
      <c r="K12" s="17">
        <f t="shared" ref="K12:L15" si="0">N12/I12%</f>
        <v>102</v>
      </c>
      <c r="L12" s="16">
        <f t="shared" si="0"/>
        <v>104</v>
      </c>
      <c r="M12" s="20">
        <f>M13+M38</f>
        <v>43816266</v>
      </c>
      <c r="N12" s="21">
        <f>N13+N38</f>
        <v>42021840</v>
      </c>
      <c r="O12" s="22">
        <f>O13+O38</f>
        <v>39437164</v>
      </c>
    </row>
    <row r="13" spans="1:15" ht="15" customHeight="1" x14ac:dyDescent="0.2">
      <c r="A13" s="23" t="s">
        <v>3</v>
      </c>
      <c r="B13" s="24" t="s">
        <v>12</v>
      </c>
      <c r="C13" s="25">
        <f t="shared" ref="C13:J13" si="1">C14+C15+C16+C20+C21+C22+C23+C24</f>
        <v>36886510</v>
      </c>
      <c r="D13" s="26">
        <f t="shared" si="1"/>
        <v>37210610</v>
      </c>
      <c r="E13" s="27">
        <f t="shared" si="1"/>
        <v>36267571</v>
      </c>
      <c r="F13" s="28">
        <f>N13/D13%</f>
        <v>113</v>
      </c>
      <c r="G13" s="27">
        <f>O13/E13%</f>
        <v>109</v>
      </c>
      <c r="H13" s="29">
        <f t="shared" si="1"/>
        <v>39089647</v>
      </c>
      <c r="I13" s="26">
        <f t="shared" si="1"/>
        <v>39099781</v>
      </c>
      <c r="J13" s="30">
        <f t="shared" si="1"/>
        <v>37784277</v>
      </c>
      <c r="K13" s="28">
        <f t="shared" si="0"/>
        <v>107</v>
      </c>
      <c r="L13" s="27">
        <f t="shared" si="0"/>
        <v>104</v>
      </c>
      <c r="M13" s="31">
        <f>M14+M15+M16+M20+M21+M22+M23+M24</f>
        <v>41507564</v>
      </c>
      <c r="N13" s="32">
        <f t="shared" ref="N13:O13" si="2">N14+N15+N16+N20+N21+N22+N23+N24</f>
        <v>41993309</v>
      </c>
      <c r="O13" s="33">
        <f t="shared" si="2"/>
        <v>39437164</v>
      </c>
    </row>
    <row r="14" spans="1:15" ht="15" x14ac:dyDescent="0.2">
      <c r="A14" s="23" t="s">
        <v>4</v>
      </c>
      <c r="B14" s="24" t="s">
        <v>13</v>
      </c>
      <c r="C14" s="25">
        <v>30037976</v>
      </c>
      <c r="D14" s="26">
        <v>29665467</v>
      </c>
      <c r="E14" s="27">
        <v>29341558</v>
      </c>
      <c r="F14" s="28">
        <f t="shared" ref="F14:F15" si="3">N14/D14%</f>
        <v>104</v>
      </c>
      <c r="G14" s="27">
        <f t="shared" ref="G14:G15" si="4">O14/E14%</f>
        <v>105</v>
      </c>
      <c r="H14" s="29">
        <v>29987976</v>
      </c>
      <c r="I14" s="26">
        <v>29987976</v>
      </c>
      <c r="J14" s="30">
        <v>29986878</v>
      </c>
      <c r="K14" s="28">
        <f t="shared" si="0"/>
        <v>103</v>
      </c>
      <c r="L14" s="27">
        <f t="shared" si="0"/>
        <v>103</v>
      </c>
      <c r="M14" s="31">
        <v>30428322</v>
      </c>
      <c r="N14" s="32">
        <v>30758068</v>
      </c>
      <c r="O14" s="33">
        <v>30758066</v>
      </c>
    </row>
    <row r="15" spans="1:15" ht="15" x14ac:dyDescent="0.2">
      <c r="A15" s="23" t="s">
        <v>5</v>
      </c>
      <c r="B15" s="24" t="s">
        <v>14</v>
      </c>
      <c r="C15" s="25">
        <v>3383728</v>
      </c>
      <c r="D15" s="26">
        <v>3383728</v>
      </c>
      <c r="E15" s="27">
        <v>3205317</v>
      </c>
      <c r="F15" s="28">
        <f t="shared" si="3"/>
        <v>102</v>
      </c>
      <c r="G15" s="27">
        <f t="shared" si="4"/>
        <v>108</v>
      </c>
      <c r="H15" s="29">
        <v>3383728</v>
      </c>
      <c r="I15" s="26">
        <v>3383728</v>
      </c>
      <c r="J15" s="30">
        <v>3181460</v>
      </c>
      <c r="K15" s="28">
        <f t="shared" si="0"/>
        <v>102</v>
      </c>
      <c r="L15" s="27">
        <f t="shared" si="0"/>
        <v>109</v>
      </c>
      <c r="M15" s="31">
        <v>3581315</v>
      </c>
      <c r="N15" s="32">
        <v>3468139</v>
      </c>
      <c r="O15" s="33">
        <v>3468137</v>
      </c>
    </row>
    <row r="16" spans="1:15" ht="36.75" customHeight="1" x14ac:dyDescent="0.2">
      <c r="A16" s="23" t="s">
        <v>6</v>
      </c>
      <c r="B16" s="24" t="s">
        <v>15</v>
      </c>
      <c r="C16" s="28">
        <f>SUM(C17:C19)</f>
        <v>805153</v>
      </c>
      <c r="D16" s="26">
        <f t="shared" ref="D16:O16" si="5">SUM(D17:D19)</f>
        <v>1096983</v>
      </c>
      <c r="E16" s="29">
        <f t="shared" si="5"/>
        <v>1095983</v>
      </c>
      <c r="F16" s="28"/>
      <c r="G16" s="27"/>
      <c r="H16" s="28">
        <f t="shared" si="5"/>
        <v>2231832</v>
      </c>
      <c r="I16" s="26">
        <f t="shared" si="5"/>
        <v>2244456</v>
      </c>
      <c r="J16" s="29">
        <f t="shared" si="5"/>
        <v>2107216</v>
      </c>
      <c r="K16" s="28">
        <f t="shared" si="5"/>
        <v>444</v>
      </c>
      <c r="L16" s="27">
        <f t="shared" si="5"/>
        <v>380</v>
      </c>
      <c r="M16" s="28">
        <f t="shared" si="5"/>
        <v>2597971</v>
      </c>
      <c r="N16" s="26">
        <f t="shared" si="5"/>
        <v>2867693</v>
      </c>
      <c r="O16" s="34">
        <f t="shared" si="5"/>
        <v>1827557</v>
      </c>
    </row>
    <row r="17" spans="1:15" ht="24.75" customHeight="1" x14ac:dyDescent="0.2">
      <c r="A17" s="35" t="s">
        <v>49</v>
      </c>
      <c r="B17" s="24">
        <v>110320</v>
      </c>
      <c r="C17" s="25">
        <v>45000</v>
      </c>
      <c r="D17" s="26"/>
      <c r="E17" s="27"/>
      <c r="F17" s="36"/>
      <c r="G17" s="27"/>
      <c r="H17" s="29">
        <v>1330624</v>
      </c>
      <c r="I17" s="26">
        <v>1330624</v>
      </c>
      <c r="J17" s="30">
        <v>1237547</v>
      </c>
      <c r="K17" s="28">
        <f t="shared" ref="K17:L19" si="6">N17/I17%</f>
        <v>100</v>
      </c>
      <c r="L17" s="27">
        <f t="shared" si="6"/>
        <v>28</v>
      </c>
      <c r="M17" s="31">
        <v>1330624</v>
      </c>
      <c r="N17" s="32">
        <v>1330624</v>
      </c>
      <c r="O17" s="33">
        <v>350034</v>
      </c>
    </row>
    <row r="18" spans="1:15" ht="14.25" customHeight="1" x14ac:dyDescent="0.2">
      <c r="A18" s="35" t="s">
        <v>50</v>
      </c>
      <c r="B18" s="24">
        <v>110350</v>
      </c>
      <c r="C18" s="25">
        <v>494888</v>
      </c>
      <c r="D18" s="26">
        <v>661029</v>
      </c>
      <c r="E18" s="27">
        <v>660029</v>
      </c>
      <c r="F18" s="28">
        <f>N18/D18%</f>
        <v>94</v>
      </c>
      <c r="G18" s="27">
        <f>O18/E18%</f>
        <v>86</v>
      </c>
      <c r="H18" s="29">
        <v>589289</v>
      </c>
      <c r="I18" s="26">
        <v>335544</v>
      </c>
      <c r="J18" s="30">
        <v>292131</v>
      </c>
      <c r="K18" s="28">
        <f t="shared" si="6"/>
        <v>185</v>
      </c>
      <c r="L18" s="27">
        <f t="shared" si="6"/>
        <v>195</v>
      </c>
      <c r="M18" s="31">
        <v>660029</v>
      </c>
      <c r="N18" s="32">
        <v>620079</v>
      </c>
      <c r="O18" s="33">
        <v>569743</v>
      </c>
    </row>
    <row r="19" spans="1:15" ht="25.5" customHeight="1" x14ac:dyDescent="0.2">
      <c r="A19" s="35" t="s">
        <v>51</v>
      </c>
      <c r="B19" s="24">
        <v>110360</v>
      </c>
      <c r="C19" s="25">
        <v>265265</v>
      </c>
      <c r="D19" s="26">
        <v>435954</v>
      </c>
      <c r="E19" s="27">
        <v>435954</v>
      </c>
      <c r="F19" s="28">
        <f>N19/D19%</f>
        <v>210</v>
      </c>
      <c r="G19" s="27">
        <f t="shared" ref="G19" si="7">O19/E19%</f>
        <v>208</v>
      </c>
      <c r="H19" s="29">
        <v>311919</v>
      </c>
      <c r="I19" s="26">
        <v>578288</v>
      </c>
      <c r="J19" s="30">
        <v>577538</v>
      </c>
      <c r="K19" s="28">
        <f t="shared" si="6"/>
        <v>159</v>
      </c>
      <c r="L19" s="27">
        <f t="shared" si="6"/>
        <v>157</v>
      </c>
      <c r="M19" s="31">
        <v>607318</v>
      </c>
      <c r="N19" s="32">
        <v>916990</v>
      </c>
      <c r="O19" s="33">
        <v>907780</v>
      </c>
    </row>
    <row r="20" spans="1:15" ht="15" x14ac:dyDescent="0.2">
      <c r="A20" s="23" t="s">
        <v>7</v>
      </c>
      <c r="B20" s="24" t="s">
        <v>16</v>
      </c>
      <c r="C20" s="25">
        <v>61050</v>
      </c>
      <c r="D20" s="26">
        <v>29218</v>
      </c>
      <c r="E20" s="27">
        <v>29218</v>
      </c>
      <c r="F20" s="28">
        <f>N20/D20%</f>
        <v>100</v>
      </c>
      <c r="G20" s="27">
        <f>O20/E20%</f>
        <v>0</v>
      </c>
      <c r="H20" s="29">
        <v>149219</v>
      </c>
      <c r="I20" s="26">
        <v>5960</v>
      </c>
      <c r="J20" s="30">
        <v>0</v>
      </c>
      <c r="K20" s="28">
        <f t="shared" ref="K20:K27" si="8">N20/I20%</f>
        <v>490</v>
      </c>
      <c r="L20" s="27"/>
      <c r="M20" s="31">
        <v>29218</v>
      </c>
      <c r="N20" s="32">
        <v>29218</v>
      </c>
      <c r="O20" s="37">
        <v>0</v>
      </c>
    </row>
    <row r="21" spans="1:15" ht="15" x14ac:dyDescent="0.2">
      <c r="A21" s="23" t="s">
        <v>8</v>
      </c>
      <c r="B21" s="24" t="s">
        <v>17</v>
      </c>
      <c r="C21" s="25"/>
      <c r="D21" s="26"/>
      <c r="E21" s="27"/>
      <c r="F21" s="28"/>
      <c r="G21" s="27"/>
      <c r="H21" s="29"/>
      <c r="I21" s="26">
        <v>3200</v>
      </c>
      <c r="J21" s="30">
        <v>3200</v>
      </c>
      <c r="K21" s="28">
        <f t="shared" si="8"/>
        <v>13</v>
      </c>
      <c r="L21" s="27">
        <f t="shared" ref="L21:L27" si="9">O21/J21%</f>
        <v>13</v>
      </c>
      <c r="M21" s="31">
        <f>'[1]Ф № 2 к балансу Ап на 01.01.21'!$D35</f>
        <v>0</v>
      </c>
      <c r="N21" s="32">
        <v>400</v>
      </c>
      <c r="O21" s="33">
        <v>400</v>
      </c>
    </row>
    <row r="22" spans="1:15" ht="15" x14ac:dyDescent="0.2">
      <c r="A22" s="23" t="s">
        <v>9</v>
      </c>
      <c r="B22" s="24" t="s">
        <v>18</v>
      </c>
      <c r="C22" s="25">
        <v>558528</v>
      </c>
      <c r="D22" s="26">
        <v>743528</v>
      </c>
      <c r="E22" s="27">
        <v>728308</v>
      </c>
      <c r="F22" s="28">
        <f t="shared" ref="F22:F23" si="10">N22/D22%</f>
        <v>213</v>
      </c>
      <c r="G22" s="27">
        <f t="shared" ref="G22:G23" si="11">O22/E22%</f>
        <v>104</v>
      </c>
      <c r="H22" s="29">
        <v>1286698</v>
      </c>
      <c r="I22" s="26">
        <v>1286698</v>
      </c>
      <c r="J22" s="30">
        <v>733692</v>
      </c>
      <c r="K22" s="28">
        <f t="shared" si="8"/>
        <v>123</v>
      </c>
      <c r="L22" s="27">
        <f t="shared" si="9"/>
        <v>103</v>
      </c>
      <c r="M22" s="31">
        <v>1586441</v>
      </c>
      <c r="N22" s="32">
        <v>1586441</v>
      </c>
      <c r="O22" s="33">
        <v>758499</v>
      </c>
    </row>
    <row r="23" spans="1:15" ht="15" x14ac:dyDescent="0.2">
      <c r="A23" s="23" t="s">
        <v>32</v>
      </c>
      <c r="B23" s="24" t="s">
        <v>19</v>
      </c>
      <c r="C23" s="28">
        <v>307081</v>
      </c>
      <c r="D23" s="26">
        <v>370620</v>
      </c>
      <c r="E23" s="34">
        <v>364737</v>
      </c>
      <c r="F23" s="28">
        <f t="shared" si="10"/>
        <v>333</v>
      </c>
      <c r="G23" s="27">
        <f t="shared" si="11"/>
        <v>252</v>
      </c>
      <c r="H23" s="29">
        <v>333144</v>
      </c>
      <c r="I23" s="26">
        <v>549298</v>
      </c>
      <c r="J23" s="30">
        <v>499764</v>
      </c>
      <c r="K23" s="28">
        <f t="shared" si="8"/>
        <v>225</v>
      </c>
      <c r="L23" s="27">
        <f t="shared" si="9"/>
        <v>184</v>
      </c>
      <c r="M23" s="31">
        <v>1142712</v>
      </c>
      <c r="N23" s="32">
        <v>1235464</v>
      </c>
      <c r="O23" s="33">
        <v>919224</v>
      </c>
    </row>
    <row r="24" spans="1:15" ht="25.5" customHeight="1" x14ac:dyDescent="0.2">
      <c r="A24" s="23" t="s">
        <v>10</v>
      </c>
      <c r="B24" s="24" t="s">
        <v>20</v>
      </c>
      <c r="C24" s="28">
        <f>SUM(C25:C37)</f>
        <v>1732994</v>
      </c>
      <c r="D24" s="26">
        <f t="shared" ref="D24:O24" si="12">SUM(D25:D37)</f>
        <v>1921066</v>
      </c>
      <c r="E24" s="29">
        <f t="shared" si="12"/>
        <v>1502450</v>
      </c>
      <c r="F24" s="28">
        <f>N24/D24%</f>
        <v>107</v>
      </c>
      <c r="G24" s="27">
        <f>O24/E24%</f>
        <v>114</v>
      </c>
      <c r="H24" s="28">
        <f t="shared" si="12"/>
        <v>1717050</v>
      </c>
      <c r="I24" s="26">
        <f t="shared" si="12"/>
        <v>1638465</v>
      </c>
      <c r="J24" s="29">
        <f t="shared" si="12"/>
        <v>1272067</v>
      </c>
      <c r="K24" s="28">
        <f t="shared" si="8"/>
        <v>125</v>
      </c>
      <c r="L24" s="27">
        <f t="shared" si="9"/>
        <v>134</v>
      </c>
      <c r="M24" s="28">
        <f t="shared" si="12"/>
        <v>2141585</v>
      </c>
      <c r="N24" s="26">
        <f t="shared" si="12"/>
        <v>2047886</v>
      </c>
      <c r="O24" s="34">
        <f t="shared" si="12"/>
        <v>1705281</v>
      </c>
    </row>
    <row r="25" spans="1:15" ht="25.5" customHeight="1" x14ac:dyDescent="0.2">
      <c r="A25" s="35" t="s">
        <v>52</v>
      </c>
      <c r="B25" s="24">
        <v>111020</v>
      </c>
      <c r="C25" s="25">
        <v>95700</v>
      </c>
      <c r="D25" s="26">
        <v>79619</v>
      </c>
      <c r="E25" s="27">
        <v>79464</v>
      </c>
      <c r="F25" s="28">
        <f t="shared" ref="F25:F35" si="13">N25/D25%</f>
        <v>132</v>
      </c>
      <c r="G25" s="27">
        <f t="shared" ref="G25:G36" si="14">O25/E25%</f>
        <v>129</v>
      </c>
      <c r="H25" s="29">
        <v>142432</v>
      </c>
      <c r="I25" s="26">
        <v>78117</v>
      </c>
      <c r="J25" s="30">
        <v>76279</v>
      </c>
      <c r="K25" s="28">
        <f t="shared" si="8"/>
        <v>134</v>
      </c>
      <c r="L25" s="27">
        <f t="shared" si="9"/>
        <v>135</v>
      </c>
      <c r="M25" s="31">
        <v>79464</v>
      </c>
      <c r="N25" s="32">
        <v>104784</v>
      </c>
      <c r="O25" s="33">
        <v>102599</v>
      </c>
    </row>
    <row r="26" spans="1:15" ht="25.5" customHeight="1" x14ac:dyDescent="0.2">
      <c r="A26" s="35" t="s">
        <v>53</v>
      </c>
      <c r="B26" s="24">
        <v>111030</v>
      </c>
      <c r="C26" s="25">
        <v>100740</v>
      </c>
      <c r="D26" s="26">
        <v>140523</v>
      </c>
      <c r="E26" s="27">
        <v>140523</v>
      </c>
      <c r="F26" s="28">
        <f t="shared" si="13"/>
        <v>81</v>
      </c>
      <c r="G26" s="27">
        <f t="shared" si="14"/>
        <v>78</v>
      </c>
      <c r="H26" s="29">
        <v>67809</v>
      </c>
      <c r="I26" s="26">
        <v>47846</v>
      </c>
      <c r="J26" s="30">
        <v>47846</v>
      </c>
      <c r="K26" s="28">
        <f t="shared" si="8"/>
        <v>238</v>
      </c>
      <c r="L26" s="27">
        <f t="shared" si="9"/>
        <v>229</v>
      </c>
      <c r="M26" s="31">
        <v>140523</v>
      </c>
      <c r="N26" s="32">
        <v>114103</v>
      </c>
      <c r="O26" s="33">
        <v>109514</v>
      </c>
    </row>
    <row r="27" spans="1:15" ht="25.5" customHeight="1" x14ac:dyDescent="0.2">
      <c r="A27" s="35" t="s">
        <v>54</v>
      </c>
      <c r="B27" s="24">
        <v>111042</v>
      </c>
      <c r="C27" s="25">
        <v>25803</v>
      </c>
      <c r="D27" s="26">
        <v>32452</v>
      </c>
      <c r="E27" s="27">
        <v>32452</v>
      </c>
      <c r="F27" s="28">
        <f t="shared" si="13"/>
        <v>136</v>
      </c>
      <c r="G27" s="27">
        <f t="shared" si="14"/>
        <v>136</v>
      </c>
      <c r="H27" s="29">
        <v>23867</v>
      </c>
      <c r="I27" s="26">
        <v>37920</v>
      </c>
      <c r="J27" s="30">
        <v>37920</v>
      </c>
      <c r="K27" s="28">
        <f t="shared" si="8"/>
        <v>116</v>
      </c>
      <c r="L27" s="27">
        <f t="shared" si="9"/>
        <v>116</v>
      </c>
      <c r="M27" s="31">
        <v>32452</v>
      </c>
      <c r="N27" s="32">
        <v>44114</v>
      </c>
      <c r="O27" s="33">
        <v>44106</v>
      </c>
    </row>
    <row r="28" spans="1:15" ht="25.5" customHeight="1" x14ac:dyDescent="0.2">
      <c r="A28" s="35" t="s">
        <v>55</v>
      </c>
      <c r="B28" s="24">
        <v>111043</v>
      </c>
      <c r="C28" s="25"/>
      <c r="D28" s="26">
        <v>1280</v>
      </c>
      <c r="E28" s="27">
        <v>1280</v>
      </c>
      <c r="F28" s="28">
        <f t="shared" si="13"/>
        <v>4715</v>
      </c>
      <c r="G28" s="27">
        <f t="shared" si="14"/>
        <v>4715</v>
      </c>
      <c r="H28" s="29"/>
      <c r="I28" s="26"/>
      <c r="J28" s="30"/>
      <c r="K28" s="28"/>
      <c r="L28" s="27"/>
      <c r="M28" s="31">
        <v>100000</v>
      </c>
      <c r="N28" s="32">
        <v>60350</v>
      </c>
      <c r="O28" s="33">
        <v>60347</v>
      </c>
    </row>
    <row r="29" spans="1:15" ht="25.5" customHeight="1" x14ac:dyDescent="0.2">
      <c r="A29" s="35" t="s">
        <v>56</v>
      </c>
      <c r="B29" s="24">
        <v>111044</v>
      </c>
      <c r="C29" s="25">
        <v>3409</v>
      </c>
      <c r="D29" s="26">
        <v>2029</v>
      </c>
      <c r="E29" s="27">
        <v>2029</v>
      </c>
      <c r="F29" s="28">
        <f t="shared" si="13"/>
        <v>3457</v>
      </c>
      <c r="G29" s="27">
        <f t="shared" si="14"/>
        <v>3133</v>
      </c>
      <c r="H29" s="29">
        <v>296379</v>
      </c>
      <c r="I29" s="26">
        <v>296379</v>
      </c>
      <c r="J29" s="30">
        <v>115</v>
      </c>
      <c r="K29" s="28">
        <f t="shared" ref="K29:L32" si="15">N29/I29%</f>
        <v>24</v>
      </c>
      <c r="L29" s="27">
        <f t="shared" si="15"/>
        <v>55270</v>
      </c>
      <c r="M29" s="31">
        <v>2029</v>
      </c>
      <c r="N29" s="32">
        <v>70149</v>
      </c>
      <c r="O29" s="33">
        <v>63561</v>
      </c>
    </row>
    <row r="30" spans="1:15" ht="25.5" customHeight="1" x14ac:dyDescent="0.2">
      <c r="A30" s="35" t="s">
        <v>57</v>
      </c>
      <c r="B30" s="24">
        <v>111045</v>
      </c>
      <c r="C30" s="25">
        <v>20788</v>
      </c>
      <c r="D30" s="26">
        <v>73748</v>
      </c>
      <c r="E30" s="27">
        <v>73748</v>
      </c>
      <c r="F30" s="28">
        <f t="shared" si="13"/>
        <v>42</v>
      </c>
      <c r="G30" s="27">
        <f t="shared" si="14"/>
        <v>11</v>
      </c>
      <c r="H30" s="29">
        <v>46195</v>
      </c>
      <c r="I30" s="26">
        <v>46633</v>
      </c>
      <c r="J30" s="30">
        <v>37414</v>
      </c>
      <c r="K30" s="28">
        <f t="shared" si="15"/>
        <v>66</v>
      </c>
      <c r="L30" s="27">
        <f t="shared" si="15"/>
        <v>22</v>
      </c>
      <c r="M30" s="31">
        <v>140548</v>
      </c>
      <c r="N30" s="32">
        <v>30805</v>
      </c>
      <c r="O30" s="33">
        <v>8393</v>
      </c>
    </row>
    <row r="31" spans="1:15" ht="25.5" customHeight="1" x14ac:dyDescent="0.2">
      <c r="A31" s="35" t="s">
        <v>58</v>
      </c>
      <c r="B31" s="24">
        <v>111046</v>
      </c>
      <c r="C31" s="25">
        <v>10913</v>
      </c>
      <c r="D31" s="26">
        <v>9797</v>
      </c>
      <c r="E31" s="27">
        <v>9797</v>
      </c>
      <c r="F31" s="28">
        <f t="shared" si="13"/>
        <v>229</v>
      </c>
      <c r="G31" s="27">
        <f t="shared" si="14"/>
        <v>119</v>
      </c>
      <c r="H31" s="29">
        <v>22407</v>
      </c>
      <c r="I31" s="26">
        <v>22407</v>
      </c>
      <c r="J31" s="30">
        <v>11640</v>
      </c>
      <c r="K31" s="28">
        <f t="shared" si="15"/>
        <v>100</v>
      </c>
      <c r="L31" s="27">
        <f t="shared" si="15"/>
        <v>100</v>
      </c>
      <c r="M31" s="31">
        <v>22407</v>
      </c>
      <c r="N31" s="32">
        <v>22407</v>
      </c>
      <c r="O31" s="33">
        <v>11640</v>
      </c>
    </row>
    <row r="32" spans="1:15" ht="24" customHeight="1" x14ac:dyDescent="0.2">
      <c r="A32" s="23" t="s">
        <v>59</v>
      </c>
      <c r="B32" s="24">
        <v>111047</v>
      </c>
      <c r="C32" s="25"/>
      <c r="D32" s="26"/>
      <c r="E32" s="27"/>
      <c r="F32" s="28"/>
      <c r="G32" s="27"/>
      <c r="H32" s="29"/>
      <c r="I32" s="26">
        <v>215</v>
      </c>
      <c r="J32" s="30">
        <v>215</v>
      </c>
      <c r="K32" s="28">
        <f t="shared" si="15"/>
        <v>0</v>
      </c>
      <c r="L32" s="27">
        <f t="shared" si="15"/>
        <v>0</v>
      </c>
      <c r="M32" s="31"/>
      <c r="N32" s="32"/>
      <c r="O32" s="33"/>
    </row>
    <row r="33" spans="1:16" ht="12.75" customHeight="1" x14ac:dyDescent="0.2">
      <c r="A33" s="35" t="s">
        <v>60</v>
      </c>
      <c r="B33" s="24">
        <v>111048</v>
      </c>
      <c r="C33" s="25"/>
      <c r="D33" s="26"/>
      <c r="E33" s="27"/>
      <c r="F33" s="28"/>
      <c r="G33" s="27"/>
      <c r="H33" s="29"/>
      <c r="I33" s="26"/>
      <c r="J33" s="30"/>
      <c r="K33" s="28"/>
      <c r="L33" s="27"/>
      <c r="M33" s="31"/>
      <c r="N33" s="32">
        <v>92</v>
      </c>
      <c r="O33" s="33">
        <v>92</v>
      </c>
    </row>
    <row r="34" spans="1:16" ht="14.25" customHeight="1" x14ac:dyDescent="0.2">
      <c r="A34" s="35" t="s">
        <v>61</v>
      </c>
      <c r="B34" s="24">
        <v>111050</v>
      </c>
      <c r="C34" s="25">
        <v>66764</v>
      </c>
      <c r="D34" s="26">
        <v>57931</v>
      </c>
      <c r="E34" s="27">
        <v>57931</v>
      </c>
      <c r="F34" s="28">
        <f t="shared" si="13"/>
        <v>325</v>
      </c>
      <c r="G34" s="27">
        <f t="shared" si="14"/>
        <v>210</v>
      </c>
      <c r="H34" s="29">
        <v>54445</v>
      </c>
      <c r="I34" s="26">
        <v>54445</v>
      </c>
      <c r="J34" s="30">
        <v>54445</v>
      </c>
      <c r="K34" s="28">
        <f t="shared" ref="K34:L36" si="16">N34/I34%</f>
        <v>346</v>
      </c>
      <c r="L34" s="27">
        <f t="shared" si="16"/>
        <v>224</v>
      </c>
      <c r="M34" s="31">
        <v>74756</v>
      </c>
      <c r="N34" s="32">
        <v>188246</v>
      </c>
      <c r="O34" s="33">
        <v>121692</v>
      </c>
    </row>
    <row r="35" spans="1:16" ht="25.5" customHeight="1" x14ac:dyDescent="0.2">
      <c r="A35" s="35" t="s">
        <v>62</v>
      </c>
      <c r="B35" s="24">
        <v>111055</v>
      </c>
      <c r="C35" s="25">
        <v>951409</v>
      </c>
      <c r="D35" s="26">
        <v>951409</v>
      </c>
      <c r="E35" s="27">
        <v>923032</v>
      </c>
      <c r="F35" s="28">
        <f t="shared" si="13"/>
        <v>121</v>
      </c>
      <c r="G35" s="27">
        <f t="shared" si="14"/>
        <v>101</v>
      </c>
      <c r="H35" s="29">
        <v>1001409</v>
      </c>
      <c r="I35" s="26">
        <v>1001409</v>
      </c>
      <c r="J35" s="30">
        <v>979336</v>
      </c>
      <c r="K35" s="28">
        <f t="shared" si="16"/>
        <v>115</v>
      </c>
      <c r="L35" s="27">
        <f t="shared" si="16"/>
        <v>95</v>
      </c>
      <c r="M35" s="31">
        <v>1366988</v>
      </c>
      <c r="N35" s="32">
        <v>1150418</v>
      </c>
      <c r="O35" s="33">
        <v>931425</v>
      </c>
    </row>
    <row r="36" spans="1:16" ht="24.75" customHeight="1" x14ac:dyDescent="0.2">
      <c r="A36" s="35" t="s">
        <v>63</v>
      </c>
      <c r="B36" s="24">
        <v>111070</v>
      </c>
      <c r="C36" s="25">
        <v>457468</v>
      </c>
      <c r="D36" s="26">
        <v>572278</v>
      </c>
      <c r="E36" s="27">
        <v>182194</v>
      </c>
      <c r="F36" s="28">
        <f>N36/D36%</f>
        <v>46</v>
      </c>
      <c r="G36" s="27">
        <f t="shared" si="14"/>
        <v>138</v>
      </c>
      <c r="H36" s="29">
        <v>62107</v>
      </c>
      <c r="I36" s="26">
        <v>53094</v>
      </c>
      <c r="J36" s="30">
        <v>26857</v>
      </c>
      <c r="K36" s="28">
        <f t="shared" si="16"/>
        <v>494</v>
      </c>
      <c r="L36" s="27">
        <f t="shared" si="16"/>
        <v>938</v>
      </c>
      <c r="M36" s="31">
        <v>182418</v>
      </c>
      <c r="N36" s="32">
        <v>262418</v>
      </c>
      <c r="O36" s="33">
        <v>251912</v>
      </c>
    </row>
    <row r="37" spans="1:16" ht="25.5" hidden="1" customHeight="1" x14ac:dyDescent="0.2">
      <c r="A37" s="23"/>
      <c r="B37" s="24"/>
      <c r="C37" s="25"/>
      <c r="D37" s="26"/>
      <c r="E37" s="27"/>
      <c r="F37" s="28"/>
      <c r="G37" s="27"/>
      <c r="H37" s="29"/>
      <c r="I37" s="26"/>
      <c r="J37" s="30"/>
      <c r="K37" s="28"/>
      <c r="L37" s="27"/>
      <c r="M37" s="31"/>
      <c r="N37" s="32"/>
      <c r="O37" s="33"/>
    </row>
    <row r="38" spans="1:16" ht="15" x14ac:dyDescent="0.2">
      <c r="A38" s="23" t="s">
        <v>33</v>
      </c>
      <c r="B38" s="24" t="s">
        <v>21</v>
      </c>
      <c r="C38" s="25"/>
      <c r="D38" s="26"/>
      <c r="E38" s="27"/>
      <c r="F38" s="28"/>
      <c r="G38" s="27"/>
      <c r="H38" s="29">
        <v>2308702</v>
      </c>
      <c r="I38" s="26">
        <v>2093159</v>
      </c>
      <c r="J38" s="30"/>
      <c r="K38" s="28">
        <f>N38/I38%</f>
        <v>1</v>
      </c>
      <c r="L38" s="27"/>
      <c r="M38" s="31">
        <v>2308702</v>
      </c>
      <c r="N38" s="32">
        <v>28531</v>
      </c>
      <c r="O38" s="37">
        <v>0</v>
      </c>
    </row>
    <row r="39" spans="1:16" ht="28.5" x14ac:dyDescent="0.2">
      <c r="A39" s="38" t="s">
        <v>22</v>
      </c>
      <c r="B39" s="39" t="s">
        <v>27</v>
      </c>
      <c r="C39" s="40">
        <f>C40</f>
        <v>592000</v>
      </c>
      <c r="D39" s="41">
        <f t="shared" ref="D39:J39" si="17">D40</f>
        <v>454620</v>
      </c>
      <c r="E39" s="42">
        <f t="shared" si="17"/>
        <v>450825</v>
      </c>
      <c r="F39" s="43">
        <f>N39/D39%</f>
        <v>864</v>
      </c>
      <c r="G39" s="42">
        <f>O39/E39%</f>
        <v>858</v>
      </c>
      <c r="H39" s="44">
        <f t="shared" si="17"/>
        <v>4545797</v>
      </c>
      <c r="I39" s="41">
        <f t="shared" si="17"/>
        <v>4754206</v>
      </c>
      <c r="J39" s="45">
        <f t="shared" si="17"/>
        <v>4575228</v>
      </c>
      <c r="K39" s="43"/>
      <c r="L39" s="42"/>
      <c r="M39" s="46">
        <f>M40</f>
        <v>2134747</v>
      </c>
      <c r="N39" s="47">
        <f t="shared" ref="N39:O39" si="18">N40</f>
        <v>3929173</v>
      </c>
      <c r="O39" s="48">
        <f t="shared" si="18"/>
        <v>3866423</v>
      </c>
    </row>
    <row r="40" spans="1:16" ht="30" x14ac:dyDescent="0.2">
      <c r="A40" s="23" t="s">
        <v>23</v>
      </c>
      <c r="B40" s="24" t="s">
        <v>28</v>
      </c>
      <c r="C40" s="25">
        <f>C41+C42+C43</f>
        <v>592000</v>
      </c>
      <c r="D40" s="26">
        <f t="shared" ref="D40:J40" si="19">D41+D42+D43</f>
        <v>454620</v>
      </c>
      <c r="E40" s="27">
        <f t="shared" si="19"/>
        <v>450825</v>
      </c>
      <c r="F40" s="28"/>
      <c r="G40" s="27"/>
      <c r="H40" s="29">
        <f t="shared" si="19"/>
        <v>4545797</v>
      </c>
      <c r="I40" s="26">
        <f t="shared" si="19"/>
        <v>4754206</v>
      </c>
      <c r="J40" s="30">
        <f t="shared" si="19"/>
        <v>4575228</v>
      </c>
      <c r="K40" s="28">
        <f t="shared" ref="K40:L44" si="20">N40/I40%</f>
        <v>83</v>
      </c>
      <c r="L40" s="27">
        <f t="shared" si="20"/>
        <v>85</v>
      </c>
      <c r="M40" s="31">
        <f>M41+M42+M43</f>
        <v>2134747</v>
      </c>
      <c r="N40" s="32">
        <f t="shared" ref="N40:O40" si="21">N41+N42+N43</f>
        <v>3929173</v>
      </c>
      <c r="O40" s="33">
        <f t="shared" si="21"/>
        <v>3866423</v>
      </c>
    </row>
    <row r="41" spans="1:16" ht="47.25" customHeight="1" x14ac:dyDescent="0.2">
      <c r="A41" s="23" t="s">
        <v>24</v>
      </c>
      <c r="B41" s="24" t="s">
        <v>29</v>
      </c>
      <c r="C41" s="25">
        <f>137000+455000</f>
        <v>592000</v>
      </c>
      <c r="D41" s="26">
        <f>77847+107871</f>
        <v>185718</v>
      </c>
      <c r="E41" s="27">
        <f>77847+104271</f>
        <v>182118</v>
      </c>
      <c r="F41" s="28">
        <f t="shared" ref="F41" si="22">N41/D41%</f>
        <v>671</v>
      </c>
      <c r="G41" s="27">
        <f t="shared" ref="G41" si="23">O41/E41%</f>
        <v>666</v>
      </c>
      <c r="H41" s="29">
        <f>412557+180203</f>
        <v>592760</v>
      </c>
      <c r="I41" s="26">
        <f>368507+430710</f>
        <v>799217</v>
      </c>
      <c r="J41" s="30">
        <f>364516+344760</f>
        <v>709276</v>
      </c>
      <c r="K41" s="28">
        <f t="shared" si="20"/>
        <v>156</v>
      </c>
      <c r="L41" s="27">
        <f t="shared" si="20"/>
        <v>171</v>
      </c>
      <c r="M41" s="31">
        <f>412557+180203</f>
        <v>592760</v>
      </c>
      <c r="N41" s="32">
        <f>688713+556563</f>
        <v>1245276</v>
      </c>
      <c r="O41" s="33">
        <f>656510+556541</f>
        <v>1213051</v>
      </c>
    </row>
    <row r="42" spans="1:16" ht="26.25" customHeight="1" x14ac:dyDescent="0.2">
      <c r="A42" s="23" t="s">
        <v>25</v>
      </c>
      <c r="B42" s="24" t="s">
        <v>30</v>
      </c>
      <c r="C42" s="25"/>
      <c r="D42" s="26"/>
      <c r="E42" s="27"/>
      <c r="F42" s="36"/>
      <c r="G42" s="27"/>
      <c r="H42" s="29">
        <v>3953037</v>
      </c>
      <c r="I42" s="26">
        <v>3872037</v>
      </c>
      <c r="J42" s="30">
        <v>3864000</v>
      </c>
      <c r="K42" s="28">
        <f t="shared" si="20"/>
        <v>68</v>
      </c>
      <c r="L42" s="27">
        <f t="shared" si="20"/>
        <v>67</v>
      </c>
      <c r="M42" s="31">
        <v>1460000</v>
      </c>
      <c r="N42" s="32">
        <v>2626000</v>
      </c>
      <c r="O42" s="33">
        <v>2595475</v>
      </c>
    </row>
    <row r="43" spans="1:16" ht="15.75" thickBot="1" x14ac:dyDescent="0.25">
      <c r="A43" s="23" t="s">
        <v>26</v>
      </c>
      <c r="B43" s="24" t="s">
        <v>31</v>
      </c>
      <c r="C43" s="25"/>
      <c r="D43" s="26">
        <f>79985+188917</f>
        <v>268902</v>
      </c>
      <c r="E43" s="27">
        <f>79790+188917</f>
        <v>268707</v>
      </c>
      <c r="F43" s="28">
        <f>N43/D43%</f>
        <v>22</v>
      </c>
      <c r="G43" s="27">
        <f>O43/E43%</f>
        <v>22</v>
      </c>
      <c r="H43" s="29"/>
      <c r="I43" s="26">
        <v>82952</v>
      </c>
      <c r="J43" s="30">
        <v>1952</v>
      </c>
      <c r="K43" s="28">
        <f t="shared" si="20"/>
        <v>70</v>
      </c>
      <c r="L43" s="27">
        <f t="shared" si="20"/>
        <v>2966</v>
      </c>
      <c r="M43" s="49">
        <v>81987</v>
      </c>
      <c r="N43" s="50">
        <v>57897</v>
      </c>
      <c r="O43" s="51">
        <v>57897</v>
      </c>
    </row>
    <row r="44" spans="1:16" s="58" customFormat="1" ht="16.5" customHeight="1" thickBot="1" x14ac:dyDescent="0.25">
      <c r="A44" s="52" t="s">
        <v>44</v>
      </c>
      <c r="B44" s="53"/>
      <c r="C44" s="54">
        <f>C12+C39</f>
        <v>37478510</v>
      </c>
      <c r="D44" s="55">
        <f>D12+D39</f>
        <v>37665230</v>
      </c>
      <c r="E44" s="56">
        <f>E12+E39</f>
        <v>36718396</v>
      </c>
      <c r="F44" s="54">
        <f>N44/D44%</f>
        <v>122</v>
      </c>
      <c r="G44" s="56">
        <f>O44/E44%</f>
        <v>118</v>
      </c>
      <c r="H44" s="54">
        <f>H12+H39</f>
        <v>45944146</v>
      </c>
      <c r="I44" s="55">
        <f>I12+I39</f>
        <v>45947146</v>
      </c>
      <c r="J44" s="55">
        <f>J12+J39</f>
        <v>42359505</v>
      </c>
      <c r="K44" s="54">
        <f t="shared" si="20"/>
        <v>100</v>
      </c>
      <c r="L44" s="56">
        <f t="shared" si="20"/>
        <v>102</v>
      </c>
      <c r="M44" s="54">
        <f>M12+M39</f>
        <v>45951013</v>
      </c>
      <c r="N44" s="55">
        <f>N12+N39</f>
        <v>45951013</v>
      </c>
      <c r="O44" s="56">
        <f>O12+O39</f>
        <v>43303587</v>
      </c>
      <c r="P44" s="57"/>
    </row>
    <row r="45" spans="1:16" ht="57" x14ac:dyDescent="0.2">
      <c r="A45" s="59" t="s">
        <v>43</v>
      </c>
      <c r="B45" s="60"/>
      <c r="C45" s="61"/>
      <c r="D45" s="62"/>
      <c r="E45" s="63"/>
      <c r="F45" s="61"/>
      <c r="G45" s="64"/>
      <c r="H45" s="65"/>
      <c r="I45" s="62"/>
      <c r="J45" s="65"/>
      <c r="K45" s="61"/>
      <c r="L45" s="64"/>
      <c r="M45" s="66"/>
      <c r="N45" s="67"/>
      <c r="O45" s="68"/>
    </row>
    <row r="46" spans="1:16" ht="30" x14ac:dyDescent="0.2">
      <c r="A46" s="69" t="s">
        <v>23</v>
      </c>
      <c r="B46" s="70" t="s">
        <v>28</v>
      </c>
      <c r="C46" s="71">
        <f>C47</f>
        <v>210000</v>
      </c>
      <c r="D46" s="72">
        <f t="shared" ref="D46:O46" si="24">D47</f>
        <v>210000</v>
      </c>
      <c r="E46" s="73">
        <f t="shared" si="24"/>
        <v>0</v>
      </c>
      <c r="F46" s="28"/>
      <c r="G46" s="27"/>
      <c r="H46" s="71">
        <f t="shared" si="24"/>
        <v>400000</v>
      </c>
      <c r="I46" s="72">
        <f t="shared" si="24"/>
        <v>400000</v>
      </c>
      <c r="J46" s="74">
        <f t="shared" si="24"/>
        <v>233285</v>
      </c>
      <c r="K46" s="28">
        <f t="shared" ref="K46:L48" si="25">N46/I46%</f>
        <v>100</v>
      </c>
      <c r="L46" s="27">
        <f t="shared" si="25"/>
        <v>171</v>
      </c>
      <c r="M46" s="71">
        <f t="shared" si="24"/>
        <v>400000</v>
      </c>
      <c r="N46" s="72">
        <f t="shared" si="24"/>
        <v>400000</v>
      </c>
      <c r="O46" s="75">
        <f t="shared" si="24"/>
        <v>399855</v>
      </c>
    </row>
    <row r="47" spans="1:16" ht="45.75" thickBot="1" x14ac:dyDescent="0.25">
      <c r="A47" s="76" t="s">
        <v>24</v>
      </c>
      <c r="B47" s="77" t="s">
        <v>29</v>
      </c>
      <c r="C47" s="78">
        <v>210000</v>
      </c>
      <c r="D47" s="79">
        <v>210000</v>
      </c>
      <c r="E47" s="80"/>
      <c r="F47" s="28">
        <f>N47/D47%</f>
        <v>190</v>
      </c>
      <c r="G47" s="27"/>
      <c r="H47" s="81">
        <v>400000</v>
      </c>
      <c r="I47" s="79">
        <v>400000</v>
      </c>
      <c r="J47" s="81">
        <v>233285</v>
      </c>
      <c r="K47" s="28">
        <f t="shared" si="25"/>
        <v>100</v>
      </c>
      <c r="L47" s="27">
        <f t="shared" si="25"/>
        <v>171</v>
      </c>
      <c r="M47" s="82">
        <v>400000</v>
      </c>
      <c r="N47" s="83">
        <v>400000</v>
      </c>
      <c r="O47" s="84">
        <v>399855</v>
      </c>
    </row>
    <row r="48" spans="1:16" s="90" customFormat="1" ht="16.5" customHeight="1" thickBot="1" x14ac:dyDescent="0.25">
      <c r="A48" s="85" t="s">
        <v>44</v>
      </c>
      <c r="B48" s="53"/>
      <c r="C48" s="54">
        <f>C46</f>
        <v>210000</v>
      </c>
      <c r="D48" s="86">
        <f t="shared" ref="D48:O48" si="26">D46</f>
        <v>210000</v>
      </c>
      <c r="E48" s="87">
        <f t="shared" si="26"/>
        <v>0</v>
      </c>
      <c r="F48" s="54">
        <f>N48/D48%</f>
        <v>190</v>
      </c>
      <c r="G48" s="56"/>
      <c r="H48" s="54">
        <f t="shared" si="26"/>
        <v>400000</v>
      </c>
      <c r="I48" s="86">
        <f t="shared" si="26"/>
        <v>400000</v>
      </c>
      <c r="J48" s="88">
        <f t="shared" si="26"/>
        <v>233285</v>
      </c>
      <c r="K48" s="54">
        <f t="shared" si="25"/>
        <v>100</v>
      </c>
      <c r="L48" s="56">
        <f t="shared" si="25"/>
        <v>171</v>
      </c>
      <c r="M48" s="54">
        <f t="shared" si="26"/>
        <v>400000</v>
      </c>
      <c r="N48" s="86">
        <f t="shared" si="26"/>
        <v>400000</v>
      </c>
      <c r="O48" s="89">
        <f t="shared" si="26"/>
        <v>399855</v>
      </c>
    </row>
    <row r="49" spans="1:15" ht="26.25" customHeight="1" x14ac:dyDescent="0.2">
      <c r="A49" s="91" t="s">
        <v>45</v>
      </c>
      <c r="B49" s="92"/>
      <c r="C49" s="93"/>
      <c r="D49" s="94"/>
      <c r="E49" s="95"/>
      <c r="F49" s="71"/>
      <c r="G49" s="95"/>
      <c r="H49" s="74"/>
      <c r="I49" s="72"/>
      <c r="J49" s="74"/>
      <c r="K49" s="71"/>
      <c r="L49" s="95"/>
      <c r="M49" s="96"/>
      <c r="N49" s="97"/>
      <c r="O49" s="98"/>
    </row>
    <row r="50" spans="1:15" ht="30" x14ac:dyDescent="0.2">
      <c r="A50" s="23" t="s">
        <v>23</v>
      </c>
      <c r="B50" s="24" t="s">
        <v>28</v>
      </c>
      <c r="C50" s="78">
        <f>SUM(C51:C53)</f>
        <v>2500000</v>
      </c>
      <c r="D50" s="26">
        <f t="shared" ref="D50:O50" si="27">SUM(D51:D53)</f>
        <v>2500000</v>
      </c>
      <c r="E50" s="80">
        <f t="shared" si="27"/>
        <v>2201196</v>
      </c>
      <c r="F50" s="28">
        <f>N50/D50%</f>
        <v>140</v>
      </c>
      <c r="G50" s="27">
        <f>O50/E50%</f>
        <v>78</v>
      </c>
      <c r="H50" s="81">
        <f t="shared" si="27"/>
        <v>298728</v>
      </c>
      <c r="I50" s="26">
        <f t="shared" si="27"/>
        <v>298728</v>
      </c>
      <c r="J50" s="81">
        <f t="shared" si="27"/>
        <v>98747</v>
      </c>
      <c r="K50" s="28">
        <f>N50/I50%</f>
        <v>1172</v>
      </c>
      <c r="L50" s="27">
        <f>O50/J50%</f>
        <v>1729</v>
      </c>
      <c r="M50" s="78">
        <f t="shared" si="27"/>
        <v>3500000</v>
      </c>
      <c r="N50" s="26">
        <f t="shared" si="27"/>
        <v>3500000</v>
      </c>
      <c r="O50" s="80">
        <f t="shared" si="27"/>
        <v>1706905</v>
      </c>
    </row>
    <row r="51" spans="1:15" ht="48" customHeight="1" x14ac:dyDescent="0.2">
      <c r="A51" s="23" t="s">
        <v>24</v>
      </c>
      <c r="B51" s="24" t="s">
        <v>29</v>
      </c>
      <c r="C51" s="99">
        <v>1341106</v>
      </c>
      <c r="D51" s="79">
        <v>1433339</v>
      </c>
      <c r="E51" s="100">
        <v>1134611</v>
      </c>
      <c r="F51" s="28">
        <f>N51/D51%</f>
        <v>0</v>
      </c>
      <c r="G51" s="27">
        <f>O51/E51%</f>
        <v>0</v>
      </c>
      <c r="H51" s="101">
        <v>298728</v>
      </c>
      <c r="I51" s="79">
        <v>298728</v>
      </c>
      <c r="J51" s="102">
        <v>98747</v>
      </c>
      <c r="K51" s="28">
        <f>N51/I51%</f>
        <v>0</v>
      </c>
      <c r="L51" s="27">
        <f>O51/J51%</f>
        <v>0</v>
      </c>
      <c r="M51" s="103"/>
      <c r="N51" s="83"/>
      <c r="O51" s="104"/>
    </row>
    <row r="52" spans="1:15" ht="30" x14ac:dyDescent="0.2">
      <c r="A52" s="23" t="s">
        <v>25</v>
      </c>
      <c r="B52" s="24" t="s">
        <v>30</v>
      </c>
      <c r="C52" s="99"/>
      <c r="D52" s="79"/>
      <c r="E52" s="100"/>
      <c r="F52" s="28"/>
      <c r="G52" s="27"/>
      <c r="H52" s="101"/>
      <c r="I52" s="79"/>
      <c r="J52" s="102"/>
      <c r="K52" s="28"/>
      <c r="L52" s="27"/>
      <c r="M52" s="103">
        <v>3500000</v>
      </c>
      <c r="N52" s="83">
        <v>3500000</v>
      </c>
      <c r="O52" s="104">
        <v>1706905</v>
      </c>
    </row>
    <row r="53" spans="1:15" ht="15" x14ac:dyDescent="0.2">
      <c r="A53" s="23" t="s">
        <v>26</v>
      </c>
      <c r="B53" s="24" t="s">
        <v>31</v>
      </c>
      <c r="C53" s="99">
        <v>1158894</v>
      </c>
      <c r="D53" s="79">
        <v>1066661</v>
      </c>
      <c r="E53" s="100">
        <v>1066585</v>
      </c>
      <c r="F53" s="28">
        <f>N53/D53%</f>
        <v>0</v>
      </c>
      <c r="G53" s="27">
        <f>O53/E53%</f>
        <v>0</v>
      </c>
      <c r="H53" s="101"/>
      <c r="I53" s="79"/>
      <c r="J53" s="102"/>
      <c r="K53" s="28"/>
      <c r="L53" s="27"/>
      <c r="M53" s="103"/>
      <c r="N53" s="83"/>
      <c r="O53" s="104"/>
    </row>
    <row r="54" spans="1:15" ht="30.75" thickBot="1" x14ac:dyDescent="0.25">
      <c r="A54" s="105" t="s">
        <v>41</v>
      </c>
      <c r="B54" s="106">
        <v>290000</v>
      </c>
      <c r="C54" s="107"/>
      <c r="D54" s="108"/>
      <c r="E54" s="109"/>
      <c r="F54" s="28"/>
      <c r="G54" s="27"/>
      <c r="H54" s="110">
        <v>1500000</v>
      </c>
      <c r="I54" s="108">
        <v>1500000</v>
      </c>
      <c r="J54" s="111">
        <v>1485131</v>
      </c>
      <c r="K54" s="28">
        <f t="shared" ref="K54:L56" si="28">N54/I54%</f>
        <v>0</v>
      </c>
      <c r="L54" s="27">
        <f t="shared" si="28"/>
        <v>0</v>
      </c>
      <c r="M54" s="112"/>
      <c r="N54" s="113"/>
      <c r="O54" s="114"/>
    </row>
    <row r="55" spans="1:15" s="2" customFormat="1" ht="16.5" customHeight="1" thickBot="1" x14ac:dyDescent="0.25">
      <c r="A55" s="115" t="s">
        <v>44</v>
      </c>
      <c r="B55" s="116"/>
      <c r="C55" s="117">
        <f>C50+C54</f>
        <v>2500000</v>
      </c>
      <c r="D55" s="118">
        <f t="shared" ref="D55:O55" si="29">D50+D54</f>
        <v>2500000</v>
      </c>
      <c r="E55" s="119">
        <f t="shared" si="29"/>
        <v>2201196</v>
      </c>
      <c r="F55" s="54">
        <f>N55/D55%</f>
        <v>140</v>
      </c>
      <c r="G55" s="56">
        <f>O55/E55%</f>
        <v>78</v>
      </c>
      <c r="H55" s="120">
        <f t="shared" si="29"/>
        <v>1798728</v>
      </c>
      <c r="I55" s="118">
        <f t="shared" si="29"/>
        <v>1798728</v>
      </c>
      <c r="J55" s="121">
        <f t="shared" si="29"/>
        <v>1583878</v>
      </c>
      <c r="K55" s="122">
        <f t="shared" si="28"/>
        <v>195</v>
      </c>
      <c r="L55" s="123">
        <f t="shared" si="28"/>
        <v>108</v>
      </c>
      <c r="M55" s="117">
        <f t="shared" si="29"/>
        <v>3500000</v>
      </c>
      <c r="N55" s="118">
        <f t="shared" si="29"/>
        <v>3500000</v>
      </c>
      <c r="O55" s="119">
        <f t="shared" si="29"/>
        <v>1706905</v>
      </c>
    </row>
    <row r="56" spans="1:15" s="4" customFormat="1" ht="20.25" customHeight="1" thickBot="1" x14ac:dyDescent="0.25">
      <c r="A56" s="124" t="s">
        <v>46</v>
      </c>
      <c r="B56" s="125"/>
      <c r="C56" s="126">
        <f t="shared" ref="C56:O56" si="30">C44+C48+C55</f>
        <v>40188510</v>
      </c>
      <c r="D56" s="127">
        <f t="shared" si="30"/>
        <v>40375230</v>
      </c>
      <c r="E56" s="128">
        <f t="shared" si="30"/>
        <v>38919592</v>
      </c>
      <c r="F56" s="54">
        <f>N56/D56%</f>
        <v>123</v>
      </c>
      <c r="G56" s="56">
        <f>O56/E56%</f>
        <v>117</v>
      </c>
      <c r="H56" s="129">
        <f t="shared" si="30"/>
        <v>48142874</v>
      </c>
      <c r="I56" s="127">
        <f t="shared" si="30"/>
        <v>48145874</v>
      </c>
      <c r="J56" s="130">
        <f t="shared" si="30"/>
        <v>44176668</v>
      </c>
      <c r="K56" s="131">
        <f t="shared" si="28"/>
        <v>104</v>
      </c>
      <c r="L56" s="132">
        <f t="shared" si="28"/>
        <v>103</v>
      </c>
      <c r="M56" s="126">
        <f t="shared" si="30"/>
        <v>49851013</v>
      </c>
      <c r="N56" s="127">
        <f t="shared" si="30"/>
        <v>49851013</v>
      </c>
      <c r="O56" s="128">
        <f t="shared" si="30"/>
        <v>45410347</v>
      </c>
    </row>
  </sheetData>
  <mergeCells count="24">
    <mergeCell ref="O9:O10"/>
    <mergeCell ref="F8:G8"/>
    <mergeCell ref="F9:F10"/>
    <mergeCell ref="G9:G10"/>
    <mergeCell ref="C9:C10"/>
    <mergeCell ref="D9:D10"/>
    <mergeCell ref="E9:E10"/>
    <mergeCell ref="H9:H10"/>
    <mergeCell ref="M2:O2"/>
    <mergeCell ref="L3:O3"/>
    <mergeCell ref="L4:O4"/>
    <mergeCell ref="I9:I10"/>
    <mergeCell ref="J9:J10"/>
    <mergeCell ref="K9:K10"/>
    <mergeCell ref="L9:L10"/>
    <mergeCell ref="M9:M10"/>
    <mergeCell ref="A6:O6"/>
    <mergeCell ref="A8:A10"/>
    <mergeCell ref="B8:B10"/>
    <mergeCell ref="C8:E8"/>
    <mergeCell ref="H8:J8"/>
    <mergeCell ref="K8:L8"/>
    <mergeCell ref="M8:O8"/>
    <mergeCell ref="N9:N10"/>
  </mergeCells>
  <pageMargins left="0.39370078740157483" right="0" top="0.39370078740157483" bottom="0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смета  с отклон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gufeimo6</dc:creator>
  <cp:lastModifiedBy>Степанов Константин Александрович</cp:lastModifiedBy>
  <cp:lastPrinted>2022-02-25T12:20:38Z</cp:lastPrinted>
  <dcterms:created xsi:type="dcterms:W3CDTF">2011-06-14T06:45:12Z</dcterms:created>
  <dcterms:modified xsi:type="dcterms:W3CDTF">2022-03-03T14:54:08Z</dcterms:modified>
</cp:coreProperties>
</file>