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165" tabRatio="462" activeTab="0"/>
  </bookViews>
  <sheets>
    <sheet name="Приложение № 2" sheetId="1" r:id="rId1"/>
  </sheets>
  <definedNames>
    <definedName name="_xlnm.Print_Titles" localSheetId="0">'Приложение № 2'!$A:$B,'Приложение № 2'!$8:$8</definedName>
  </definedNames>
  <calcPr fullCalcOnLoad="1"/>
</workbook>
</file>

<file path=xl/sharedStrings.xml><?xml version="1.0" encoding="utf-8"?>
<sst xmlns="http://schemas.openxmlformats.org/spreadsheetml/2006/main" count="146" uniqueCount="97">
  <si>
    <t>(руб.)</t>
  </si>
  <si>
    <t>Подоходные налоги</t>
  </si>
  <si>
    <t>Налоги на имущество</t>
  </si>
  <si>
    <t>ИТОГО: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</si>
  <si>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</si>
  <si>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</si>
  <si>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</si>
  <si>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</si>
  <si>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</si>
  <si>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</si>
  <si>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Код</t>
  </si>
  <si>
    <t>ВСЕГО</t>
  </si>
  <si>
    <t>Налоговые доходы</t>
  </si>
  <si>
    <t>Подоходный налог (налог на прибыль)</t>
  </si>
  <si>
    <t>Подоходный налог с физических лиц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</si>
  <si>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</si>
  <si>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</si>
  <si>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</si>
  <si>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</si>
  <si>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</si>
  <si>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</si>
  <si>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</si>
  <si>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</si>
  <si>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</si>
  <si>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</si>
  <si>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</si>
  <si>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</si>
  <si>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</si>
  <si>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</si>
  <si>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</si>
  <si>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</si>
  <si>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</si>
  <si>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Отчисления от фиксированного сельскохозяйственного налога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</si>
  <si>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</si>
  <si>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</si>
  <si>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Неналоговые доходы</t>
  </si>
  <si>
    <t>Налог на добавленную стоимость</t>
  </si>
  <si>
    <t>Налоги на товары и услуги, лицензионные и регистрационные сборы</t>
  </si>
  <si>
    <t>Перечисление процентов за пользование кредитами</t>
  </si>
  <si>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</si>
  <si>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</si>
  <si>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</si>
  <si>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средств от платы за патент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</si>
  <si>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</si>
  <si>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</si>
  <si>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</si>
  <si>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в разрезе основных видов налоговых, неналоговых и иных обязательных платежей</t>
  </si>
  <si>
    <t>Наименование групп, подгрупп, статей и подстатей доходов</t>
  </si>
  <si>
    <t>Отчисления от налога на доходы организаций для финансирования социальных выплат</t>
  </si>
  <si>
    <t>Отчисления от налога на доходы организаций</t>
  </si>
  <si>
    <t>Налог на игорную деятельность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</si>
  <si>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</si>
  <si>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</si>
  <si>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</si>
  <si>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водными ресурсами в пределах установленных нормативов и лимитов</t>
  </si>
  <si>
    <t>Отчисления на воспроизводство минерально-сырьевой базы</t>
  </si>
  <si>
    <t>Государственная пошлина</t>
  </si>
  <si>
    <t>Погашение налогового и иных видов кредитов</t>
  </si>
  <si>
    <t>Перечисление чистого дохода центрального банка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</si>
  <si>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</si>
  <si>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</si>
  <si>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</si>
  <si>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Дорожные фонды</t>
  </si>
  <si>
    <t>Республиканский целевой бюджетный экологический фонд</t>
  </si>
  <si>
    <t>Фонд капитальных вложений</t>
  </si>
  <si>
    <t>Платежи за пользование недрами, в том числе для производства столовых и минеральных вод в пределах установленных нормативов и лимитов</t>
  </si>
  <si>
    <t>От нерезидентов (Гуманитарная помощь)</t>
  </si>
  <si>
    <t>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</si>
  <si>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</si>
  <si>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отклонения</t>
  </si>
  <si>
    <t>1010500</t>
  </si>
  <si>
    <t>Налог с потенциально возможного к получению годового дохода для индивидуальных предпринимателей</t>
  </si>
  <si>
    <t>Налог с выручки индивидуальных предпринимателей, применяющих упрощенную систему налогообложения</t>
  </si>
  <si>
    <t>3020000</t>
  </si>
  <si>
    <t>От бюджетов других уровней</t>
  </si>
  <si>
    <t>Фонд развития предпринимательства</t>
  </si>
  <si>
    <t>4120000</t>
  </si>
  <si>
    <t>Фонд поддержки молодежи</t>
  </si>
  <si>
    <t>Фонд поддержки сельского хозяйства</t>
  </si>
  <si>
    <t>Фонд развития мелиоративного комплекса</t>
  </si>
  <si>
    <t>Отчисления от ЕСН на улучшение оснащен.учреждений здравоохр.мед.оборудованием и приобретение спец.мед.автотранспорта</t>
  </si>
  <si>
    <t>I полугодие 2021</t>
  </si>
  <si>
    <t>I полугодие 2022</t>
  </si>
  <si>
    <t>Фонд государственного резерва ПМР</t>
  </si>
  <si>
    <t>к отчету Министерства финансов</t>
  </si>
  <si>
    <t>Приложение № 2</t>
  </si>
  <si>
    <t>Информация об исполнении доходной части консолидированного бюджета за I полугодие 2021 - 2023 годов</t>
  </si>
  <si>
    <t>Приднестровской Молдавской Республики за I полугодие 2023 года</t>
  </si>
  <si>
    <t>I полугодие 2023</t>
  </si>
  <si>
    <t>2023г. к 2022г.</t>
  </si>
  <si>
    <t>2023г. к 2021г.</t>
  </si>
  <si>
    <t>1010900</t>
  </si>
  <si>
    <t>Отчисления средств от налога на доходы на цели пенсионного страхования (обеспечения)</t>
  </si>
  <si>
    <t>Возврат бюджетных ссуд и проценты по ним(министерствам, ведомствам, предприятиям, организациям)</t>
  </si>
  <si>
    <t>6010000</t>
  </si>
  <si>
    <t>Иные поступления, носящие нерегулярный характер</t>
  </si>
  <si>
    <t>Единый таможенный платеж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</si>
</sst>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-* #,##0.000000000_р_._-;\-* #,##0.000000000_р_._-;_-* &quot;-&quot;??_р_._-;_-@_-"/>
    <numFmt numFmtId="191" formatCode="_-* #,##0.0000000000_р_._-;\-* #,##0.0000000000_р_._-;_-* &quot;-&quot;??_р_._-;_-@_-"/>
    <numFmt numFmtId="192" formatCode="_-* #,##0.00000000000_р_._-;\-* #,##0.00000000000_р_._-;_-* &quot;-&quot;??_р_._-;_-@_-"/>
    <numFmt numFmtId="193" formatCode="_-* #,##0.0_р_._-;\-* #,##0.0_р_._-;_-* &quot;-&quot;_р_._-;_-@_-"/>
    <numFmt numFmtId="194" formatCode="_-* #,##0.00_р_._-;\-* #,##0.00_р_._-;_-* &quot;-&quot;_р_._-;_-@_-"/>
    <numFmt numFmtId="195" formatCode="#,##0_ ;\-#,##0\ "/>
    <numFmt numFmtId="196" formatCode="#,##0.00_ ;\-#,##0.00\ "/>
    <numFmt numFmtId="197" formatCode="[$-FC19]d\ mmmm\ yyyy\ &quot;г.&quot;"/>
    <numFmt numFmtId="198" formatCode="_-* #,##0.00\ _₽_-;\-* #,##0.00\ _₽_-;_-* &quot;-&quot;??\ _₽_-;_-@_-"/>
    <numFmt numFmtId="199" formatCode="#,##0.00&quot;р.&quot;"/>
    <numFmt numFmtId="200" formatCode="_(* #,##0.0_);_(* \(#,##0.0\);_(* &quot;-&quot;??_);_(@_)"/>
    <numFmt numFmtId="201" formatCode="_(* #,##0_);_(* \(#,##0\);_(* &quot;-&quot;??_);_(@_)"/>
    <numFmt numFmtId="202" formatCode="_-* #,##0\ _₽_-;\-* #,##0\ _₽_-;_-* &quot;-&quot;\ _₽_-;_-@_-"/>
  </numFmts>
  <fonts count="47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wrapText="1"/>
    </xf>
    <xf numFmtId="199" fontId="43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Border="1" applyAlignment="1">
      <alignment horizontal="right"/>
    </xf>
    <xf numFmtId="171" fontId="44" fillId="0" borderId="0" xfId="0" applyNumberFormat="1" applyFont="1" applyFill="1" applyAlignment="1">
      <alignment/>
    </xf>
    <xf numFmtId="171" fontId="46" fillId="0" borderId="10" xfId="0" applyNumberFormat="1" applyFont="1" applyFill="1" applyBorder="1" applyAlignment="1">
      <alignment horizontal="center" vertical="center"/>
    </xf>
    <xf numFmtId="171" fontId="46" fillId="0" borderId="11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/>
    </xf>
    <xf numFmtId="170" fontId="44" fillId="0" borderId="0" xfId="0" applyNumberFormat="1" applyFont="1" applyFill="1" applyAlignment="1">
      <alignment/>
    </xf>
    <xf numFmtId="0" fontId="43" fillId="0" borderId="11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wrapText="1"/>
    </xf>
    <xf numFmtId="0" fontId="43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49" fontId="43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202" fontId="43" fillId="33" borderId="10" xfId="0" applyNumberFormat="1" applyFont="1" applyFill="1" applyBorder="1" applyAlignment="1">
      <alignment horizontal="center" vertical="center"/>
    </xf>
    <xf numFmtId="202" fontId="43" fillId="33" borderId="10" xfId="62" applyNumberFormat="1" applyFont="1" applyFill="1" applyBorder="1" applyAlignment="1">
      <alignment horizontal="center" vertical="center"/>
    </xf>
    <xf numFmtId="202" fontId="44" fillId="33" borderId="10" xfId="0" applyNumberFormat="1" applyFont="1" applyFill="1" applyBorder="1" applyAlignment="1">
      <alignment horizontal="center" vertical="center"/>
    </xf>
    <xf numFmtId="202" fontId="44" fillId="33" borderId="10" xfId="62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170" fontId="4" fillId="33" borderId="10" xfId="62" applyNumberFormat="1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170" fontId="3" fillId="33" borderId="10" xfId="62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70" fontId="43" fillId="0" borderId="0" xfId="0" applyNumberFormat="1" applyFont="1" applyFill="1" applyAlignment="1">
      <alignment/>
    </xf>
    <xf numFmtId="171" fontId="46" fillId="35" borderId="10" xfId="0" applyNumberFormat="1" applyFont="1" applyFill="1" applyBorder="1" applyAlignment="1">
      <alignment horizontal="center" vertical="center"/>
    </xf>
    <xf numFmtId="171" fontId="46" fillId="35" borderId="11" xfId="0" applyNumberFormat="1" applyFont="1" applyFill="1" applyBorder="1" applyAlignment="1">
      <alignment horizontal="center" vertical="center"/>
    </xf>
    <xf numFmtId="202" fontId="43" fillId="35" borderId="10" xfId="62" applyNumberFormat="1" applyFont="1" applyFill="1" applyBorder="1" applyAlignment="1">
      <alignment horizontal="center" vertical="center"/>
    </xf>
    <xf numFmtId="202" fontId="4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6" fillId="35" borderId="11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6"/>
  <sheetViews>
    <sheetView tabSelected="1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4" sqref="L4:M4"/>
    </sheetView>
  </sheetViews>
  <sheetFormatPr defaultColWidth="58.28125" defaultRowHeight="12.75"/>
  <cols>
    <col min="1" max="1" width="8.00390625" style="10" customWidth="1"/>
    <col min="2" max="2" width="65.57421875" style="10" customWidth="1"/>
    <col min="3" max="3" width="16.28125" style="30" customWidth="1"/>
    <col min="4" max="4" width="15.7109375" style="30" customWidth="1"/>
    <col min="5" max="5" width="15.8515625" style="30" customWidth="1"/>
    <col min="6" max="7" width="13.7109375" style="30" customWidth="1"/>
    <col min="8" max="8" width="15.28125" style="30" customWidth="1"/>
    <col min="9" max="9" width="15.8515625" style="30" customWidth="1"/>
    <col min="10" max="10" width="16.140625" style="30" customWidth="1"/>
    <col min="11" max="12" width="13.57421875" style="30" customWidth="1"/>
    <col min="13" max="13" width="14.140625" style="30" customWidth="1"/>
    <col min="14" max="15" width="14.421875" style="30" customWidth="1"/>
    <col min="16" max="16" width="14.8515625" style="30" customWidth="1"/>
    <col min="17" max="17" width="15.140625" style="30" customWidth="1"/>
    <col min="18" max="18" width="16.421875" style="30" customWidth="1"/>
    <col min="19" max="19" width="16.140625" style="30" customWidth="1"/>
    <col min="20" max="20" width="14.28125" style="30" customWidth="1"/>
    <col min="21" max="21" width="15.140625" style="30" customWidth="1"/>
    <col min="22" max="22" width="14.28125" style="30" customWidth="1"/>
    <col min="23" max="23" width="14.00390625" style="30" customWidth="1"/>
    <col min="24" max="24" width="14.8515625" style="30" customWidth="1"/>
    <col min="25" max="25" width="13.8515625" style="30" customWidth="1"/>
    <col min="26" max="27" width="13.140625" style="30" customWidth="1"/>
    <col min="28" max="28" width="15.57421875" style="30" customWidth="1"/>
    <col min="29" max="29" width="16.00390625" style="30" customWidth="1"/>
    <col min="30" max="30" width="16.57421875" style="30" customWidth="1"/>
    <col min="31" max="31" width="15.28125" style="30" customWidth="1"/>
    <col min="32" max="32" width="16.00390625" style="30" customWidth="1"/>
    <col min="33" max="35" width="15.28125" style="30" customWidth="1"/>
    <col min="36" max="37" width="14.00390625" style="30" customWidth="1"/>
    <col min="38" max="38" width="14.140625" style="30" customWidth="1"/>
    <col min="39" max="39" width="16.28125" style="30" customWidth="1"/>
    <col min="40" max="40" width="16.00390625" style="30" customWidth="1"/>
    <col min="41" max="41" width="13.8515625" style="30" customWidth="1"/>
    <col min="42" max="42" width="14.28125" style="30" customWidth="1"/>
    <col min="43" max="43" width="15.28125" style="30" bestFit="1" customWidth="1"/>
    <col min="44" max="44" width="17.7109375" style="13" bestFit="1" customWidth="1"/>
    <col min="45" max="45" width="17.7109375" style="13" customWidth="1"/>
    <col min="46" max="46" width="13.7109375" style="10" bestFit="1" customWidth="1"/>
    <col min="47" max="47" width="14.28125" style="10" bestFit="1" customWidth="1"/>
    <col min="48" max="48" width="23.7109375" style="10" customWidth="1"/>
    <col min="49" max="49" width="17.28125" style="10" customWidth="1"/>
    <col min="50" max="16384" width="58.28125" style="10" customWidth="1"/>
  </cols>
  <sheetData>
    <row r="1" spans="2:47" ht="10.5" customHeight="1">
      <c r="B1" s="2"/>
      <c r="C1" s="2"/>
      <c r="D1" s="2"/>
      <c r="E1" s="2"/>
      <c r="F1" s="2"/>
      <c r="G1" s="2"/>
      <c r="H1" s="2"/>
      <c r="I1" s="2"/>
      <c r="J1" s="52"/>
      <c r="K1" s="52"/>
      <c r="L1" s="53"/>
      <c r="M1" s="53" t="s">
        <v>85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ht="12" customHeight="1">
      <c r="B2" s="3"/>
      <c r="C2" s="3"/>
      <c r="D2" s="3"/>
      <c r="E2" s="3"/>
      <c r="F2" s="3"/>
      <c r="G2" s="3"/>
      <c r="H2" s="3"/>
      <c r="I2" s="3"/>
      <c r="J2" s="54"/>
      <c r="K2" s="54"/>
      <c r="L2" s="64" t="s">
        <v>84</v>
      </c>
      <c r="M2" s="6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2" customHeight="1">
      <c r="B3" s="3"/>
      <c r="C3" s="3"/>
      <c r="D3" s="3"/>
      <c r="E3" s="3"/>
      <c r="F3" s="3"/>
      <c r="G3" s="3"/>
      <c r="H3" s="3"/>
      <c r="I3" s="3"/>
      <c r="J3" s="54"/>
      <c r="K3" s="54"/>
      <c r="L3" s="53"/>
      <c r="M3" s="53" t="s">
        <v>87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0:13" ht="12" customHeight="1">
      <c r="J4" s="54"/>
      <c r="K4" s="54"/>
      <c r="L4" s="64"/>
      <c r="M4" s="64"/>
    </row>
    <row r="5" spans="2:47" ht="12.75" customHeight="1">
      <c r="B5" s="31"/>
      <c r="C5" s="67" t="s">
        <v>86</v>
      </c>
      <c r="D5" s="67"/>
      <c r="E5" s="67"/>
      <c r="F5" s="67"/>
      <c r="G5" s="67"/>
      <c r="H5" s="67"/>
      <c r="I5" s="67"/>
      <c r="J5" s="6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ht="12.75" customHeight="1">
      <c r="A6" s="2"/>
      <c r="B6" s="2"/>
      <c r="C6" s="68" t="s">
        <v>46</v>
      </c>
      <c r="D6" s="68"/>
      <c r="E6" s="68"/>
      <c r="F6" s="68"/>
      <c r="G6" s="68"/>
      <c r="H6" s="68"/>
      <c r="I6" s="68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 customHeight="1">
      <c r="A7" s="11"/>
      <c r="B7" s="3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U7" s="12" t="s">
        <v>0</v>
      </c>
    </row>
    <row r="8" spans="1:47" ht="21" customHeight="1">
      <c r="A8" s="60" t="s">
        <v>10</v>
      </c>
      <c r="B8" s="61" t="s">
        <v>47</v>
      </c>
      <c r="C8" s="66" t="s">
        <v>44</v>
      </c>
      <c r="D8" s="66"/>
      <c r="E8" s="66"/>
      <c r="F8" s="65" t="s">
        <v>69</v>
      </c>
      <c r="G8" s="65"/>
      <c r="H8" s="66" t="s">
        <v>45</v>
      </c>
      <c r="I8" s="66"/>
      <c r="J8" s="66"/>
      <c r="K8" s="65" t="s">
        <v>69</v>
      </c>
      <c r="L8" s="65"/>
      <c r="M8" s="66" t="s">
        <v>4</v>
      </c>
      <c r="N8" s="66"/>
      <c r="O8" s="66"/>
      <c r="P8" s="65" t="s">
        <v>69</v>
      </c>
      <c r="Q8" s="65"/>
      <c r="R8" s="66" t="s">
        <v>5</v>
      </c>
      <c r="S8" s="66"/>
      <c r="T8" s="66"/>
      <c r="U8" s="65" t="s">
        <v>69</v>
      </c>
      <c r="V8" s="65"/>
      <c r="W8" s="66" t="s">
        <v>6</v>
      </c>
      <c r="X8" s="66"/>
      <c r="Y8" s="66"/>
      <c r="Z8" s="65" t="s">
        <v>69</v>
      </c>
      <c r="AA8" s="65"/>
      <c r="AB8" s="66" t="s">
        <v>7</v>
      </c>
      <c r="AC8" s="66"/>
      <c r="AD8" s="66"/>
      <c r="AE8" s="65" t="s">
        <v>69</v>
      </c>
      <c r="AF8" s="65"/>
      <c r="AG8" s="66" t="s">
        <v>8</v>
      </c>
      <c r="AH8" s="66"/>
      <c r="AI8" s="66"/>
      <c r="AJ8" s="65" t="s">
        <v>69</v>
      </c>
      <c r="AK8" s="65"/>
      <c r="AL8" s="66" t="s">
        <v>9</v>
      </c>
      <c r="AM8" s="66"/>
      <c r="AN8" s="66"/>
      <c r="AO8" s="65" t="s">
        <v>69</v>
      </c>
      <c r="AP8" s="65"/>
      <c r="AQ8" s="66" t="s">
        <v>11</v>
      </c>
      <c r="AR8" s="66"/>
      <c r="AS8" s="66"/>
      <c r="AT8" s="65" t="s">
        <v>69</v>
      </c>
      <c r="AU8" s="65"/>
    </row>
    <row r="9" spans="1:47" ht="15" customHeight="1">
      <c r="A9" s="14"/>
      <c r="B9" s="15"/>
      <c r="C9" s="44" t="s">
        <v>81</v>
      </c>
      <c r="D9" s="44" t="s">
        <v>82</v>
      </c>
      <c r="E9" s="44" t="s">
        <v>88</v>
      </c>
      <c r="F9" s="45" t="s">
        <v>89</v>
      </c>
      <c r="G9" s="45" t="s">
        <v>90</v>
      </c>
      <c r="H9" s="44" t="s">
        <v>81</v>
      </c>
      <c r="I9" s="44" t="s">
        <v>82</v>
      </c>
      <c r="J9" s="44" t="s">
        <v>88</v>
      </c>
      <c r="K9" s="45" t="s">
        <v>89</v>
      </c>
      <c r="L9" s="45" t="s">
        <v>90</v>
      </c>
      <c r="M9" s="44" t="s">
        <v>81</v>
      </c>
      <c r="N9" s="44" t="s">
        <v>82</v>
      </c>
      <c r="O9" s="44" t="s">
        <v>88</v>
      </c>
      <c r="P9" s="45" t="s">
        <v>89</v>
      </c>
      <c r="Q9" s="45" t="s">
        <v>90</v>
      </c>
      <c r="R9" s="44" t="s">
        <v>81</v>
      </c>
      <c r="S9" s="44" t="s">
        <v>82</v>
      </c>
      <c r="T9" s="44" t="s">
        <v>88</v>
      </c>
      <c r="U9" s="45" t="s">
        <v>89</v>
      </c>
      <c r="V9" s="45" t="s">
        <v>90</v>
      </c>
      <c r="W9" s="44" t="s">
        <v>81</v>
      </c>
      <c r="X9" s="44" t="s">
        <v>82</v>
      </c>
      <c r="Y9" s="44" t="s">
        <v>88</v>
      </c>
      <c r="Z9" s="45" t="s">
        <v>89</v>
      </c>
      <c r="AA9" s="45" t="s">
        <v>90</v>
      </c>
      <c r="AB9" s="44" t="s">
        <v>81</v>
      </c>
      <c r="AC9" s="44" t="s">
        <v>82</v>
      </c>
      <c r="AD9" s="44" t="s">
        <v>88</v>
      </c>
      <c r="AE9" s="45" t="s">
        <v>89</v>
      </c>
      <c r="AF9" s="45" t="s">
        <v>90</v>
      </c>
      <c r="AG9" s="44" t="s">
        <v>81</v>
      </c>
      <c r="AH9" s="44" t="s">
        <v>82</v>
      </c>
      <c r="AI9" s="44" t="s">
        <v>88</v>
      </c>
      <c r="AJ9" s="45" t="s">
        <v>89</v>
      </c>
      <c r="AK9" s="45" t="s">
        <v>90</v>
      </c>
      <c r="AL9" s="44" t="s">
        <v>81</v>
      </c>
      <c r="AM9" s="44" t="s">
        <v>82</v>
      </c>
      <c r="AN9" s="44" t="s">
        <v>88</v>
      </c>
      <c r="AO9" s="45" t="s">
        <v>89</v>
      </c>
      <c r="AP9" s="45" t="s">
        <v>90</v>
      </c>
      <c r="AQ9" s="44" t="s">
        <v>81</v>
      </c>
      <c r="AR9" s="44" t="s">
        <v>82</v>
      </c>
      <c r="AS9" s="44" t="s">
        <v>88</v>
      </c>
      <c r="AT9" s="45" t="s">
        <v>89</v>
      </c>
      <c r="AU9" s="45" t="s">
        <v>90</v>
      </c>
    </row>
    <row r="10" spans="1:51" ht="13.5">
      <c r="A10" s="16">
        <v>1000000</v>
      </c>
      <c r="B10" s="33" t="s">
        <v>12</v>
      </c>
      <c r="C10" s="46">
        <f>SUM(C11+C24+C30+C32+C42+C45)</f>
        <v>550406750.8166889</v>
      </c>
      <c r="D10" s="46">
        <f>SUM(D11+D24+D30+D32+D42+D45)</f>
        <v>594489255.2153839</v>
      </c>
      <c r="E10" s="46">
        <f>SUM(E11+E24+E30+E32+E42+E45)</f>
        <v>663211401.9100001</v>
      </c>
      <c r="F10" s="46">
        <f>E10-D10</f>
        <v>68722146.6946162</v>
      </c>
      <c r="G10" s="46">
        <f>E10-C10</f>
        <v>112804651.09331119</v>
      </c>
      <c r="H10" s="46">
        <f>SUM(H11+H24+H30+H32+H42+H45)</f>
        <v>98053168.37999998</v>
      </c>
      <c r="I10" s="46">
        <f>SUM(I11+I24+I30+I32+I42+I45)</f>
        <v>113945602.78000002</v>
      </c>
      <c r="J10" s="46">
        <f>SUM(J11+J24+J30+J32+J42+J45)</f>
        <v>132967439.84000002</v>
      </c>
      <c r="K10" s="46">
        <f>J10-I10</f>
        <v>19021837.060000002</v>
      </c>
      <c r="L10" s="46">
        <f>J10-H10</f>
        <v>34914271.46000004</v>
      </c>
      <c r="M10" s="46">
        <f>SUM(M11+M24+M30+M32+M42+M45)</f>
        <v>117467537.14999999</v>
      </c>
      <c r="N10" s="46">
        <f>SUM(N11+N24+N30+N32+N42+N45)</f>
        <v>139182374.14999998</v>
      </c>
      <c r="O10" s="46">
        <f>SUM(O11+O24+O30+O32+O42+O45)</f>
        <v>152227531.19</v>
      </c>
      <c r="P10" s="46">
        <f>O10-N10</f>
        <v>13045157.040000021</v>
      </c>
      <c r="Q10" s="46">
        <f>O10-M10</f>
        <v>34759994.04000001</v>
      </c>
      <c r="R10" s="46">
        <f>SUM(R11+R24+R30+R32+R42+R45)</f>
        <v>97200618.42999999</v>
      </c>
      <c r="S10" s="46">
        <f>SUM(S11+S24+S30+S32+S42+S45)</f>
        <v>134527280.13</v>
      </c>
      <c r="T10" s="46">
        <f>SUM(T11+T24+T30+T32+T42+T45)</f>
        <v>150097607.97</v>
      </c>
      <c r="U10" s="46">
        <f>T10-S10</f>
        <v>15570327.840000004</v>
      </c>
      <c r="V10" s="46">
        <f>T10-R10</f>
        <v>52896989.54000001</v>
      </c>
      <c r="W10" s="46">
        <f>SUM(W11+W24+W30+W32+W42+W45)</f>
        <v>45109796.379999995</v>
      </c>
      <c r="X10" s="46">
        <f>SUM(X11+X24+X30+X32+X42+X45)</f>
        <v>49105638.21999999</v>
      </c>
      <c r="Y10" s="46">
        <f>SUM(Y11+Y24+Y30+Y32+Y42+Y45)</f>
        <v>53188235.339999996</v>
      </c>
      <c r="Z10" s="46">
        <f>Y10-X10</f>
        <v>4082597.120000005</v>
      </c>
      <c r="AA10" s="46">
        <f>Y10-W10</f>
        <v>8078438.960000001</v>
      </c>
      <c r="AB10" s="46">
        <f>SUM(AB11+AB24+AB30+AB32+AB42+AB45)</f>
        <v>57369522.76</v>
      </c>
      <c r="AC10" s="46">
        <f>SUM(AC11+AC24+AC30+AC32+AC42+AC45)</f>
        <v>73910672.48</v>
      </c>
      <c r="AD10" s="46">
        <f>SUM(AD11+AD24+AD30+AD32+AD42+AD45)</f>
        <v>77274028.78000002</v>
      </c>
      <c r="AE10" s="46">
        <f>AD10-AC10</f>
        <v>3363356.300000012</v>
      </c>
      <c r="AF10" s="46">
        <f>AD10-AB10</f>
        <v>19904506.02000002</v>
      </c>
      <c r="AG10" s="46">
        <f>SUM(AG11+AG24+AG30+AG32+AG42+AG45)</f>
        <v>28435446.280000005</v>
      </c>
      <c r="AH10" s="46">
        <f>SUM(AH11+AH24+AH30+AH32+AH42+AH45)</f>
        <v>36361090.09</v>
      </c>
      <c r="AI10" s="46">
        <f>SUM(AI11+AI24+AI30+AI32+AI42+AI45)</f>
        <v>42860069.46</v>
      </c>
      <c r="AJ10" s="46">
        <f>AI10-AH10</f>
        <v>6498979.369999997</v>
      </c>
      <c r="AK10" s="46">
        <f>AI10-AG10</f>
        <v>14424623.179999996</v>
      </c>
      <c r="AL10" s="46">
        <f>SUM(AL11+AL24+AL30+AL32+AL42+AL45)</f>
        <v>14555061.459999997</v>
      </c>
      <c r="AM10" s="46">
        <f>SUM(AM11+AM24+AM30+AM32+AM42+AM45)</f>
        <v>17448193.39</v>
      </c>
      <c r="AN10" s="46">
        <f>SUM(AN11+AN24+AN30+AN32+AN42+AN45)</f>
        <v>20623489.970000003</v>
      </c>
      <c r="AO10" s="46">
        <f>AN10-AM10</f>
        <v>3175296.580000002</v>
      </c>
      <c r="AP10" s="46">
        <f>AN10-AL10</f>
        <v>6068428.510000005</v>
      </c>
      <c r="AQ10" s="46">
        <f>SUM(AQ11+AQ24+AQ30+AQ32+AQ42+AQ45)</f>
        <v>1008597901.6566889</v>
      </c>
      <c r="AR10" s="46">
        <f>SUM(AR11+AR24+AR30+AR32+AR42+AR45)</f>
        <v>1158970106.4553843</v>
      </c>
      <c r="AS10" s="46">
        <f>SUM(AS11+AS24+AS30+AS32+AS42+AS45)</f>
        <v>1292449804.4600003</v>
      </c>
      <c r="AT10" s="46">
        <f>AS10-AR10</f>
        <v>133479698.00461602</v>
      </c>
      <c r="AU10" s="46">
        <f>AS10-AQ10</f>
        <v>283851902.80331135</v>
      </c>
      <c r="AW10" s="17"/>
      <c r="AX10" s="18"/>
      <c r="AY10" s="18"/>
    </row>
    <row r="11" spans="1:51" ht="12.75">
      <c r="A11" s="16">
        <v>1010000</v>
      </c>
      <c r="B11" s="19" t="s">
        <v>1</v>
      </c>
      <c r="C11" s="47">
        <f>SUM(C12:C22)-C14</f>
        <v>301031019.71</v>
      </c>
      <c r="D11" s="47">
        <f>SUM(D12:D22)-D14</f>
        <v>376551948.08</v>
      </c>
      <c r="E11" s="47">
        <f>SUM(E12:E22)-E14</f>
        <v>418162185.96999997</v>
      </c>
      <c r="F11" s="46">
        <f>E11-D11</f>
        <v>41610237.889999986</v>
      </c>
      <c r="G11" s="46">
        <f aca="true" t="shared" si="0" ref="G11:G74">E11-C11</f>
        <v>117131166.25999999</v>
      </c>
      <c r="H11" s="47">
        <f>SUM(H12:H22)-H14</f>
        <v>92699873.89999999</v>
      </c>
      <c r="I11" s="47">
        <f>SUM(I12:I22)-I14</f>
        <v>107976231.42</v>
      </c>
      <c r="J11" s="47">
        <f>SUM(J12:J22)-J14</f>
        <v>126824415.03000002</v>
      </c>
      <c r="K11" s="46">
        <f aca="true" t="shared" si="1" ref="K11:K74">J11-I11</f>
        <v>18848183.610000014</v>
      </c>
      <c r="L11" s="46">
        <f aca="true" t="shared" si="2" ref="L11:L74">J11-H11</f>
        <v>34124541.130000025</v>
      </c>
      <c r="M11" s="47">
        <f>SUM(M12:M22)-M14</f>
        <v>102452033.64999999</v>
      </c>
      <c r="N11" s="47">
        <f>SUM(N12:N22)-N14</f>
        <v>121369209.44</v>
      </c>
      <c r="O11" s="47">
        <f>SUM(O12:O22)-O14</f>
        <v>131127797.27999999</v>
      </c>
      <c r="P11" s="46">
        <f>O11-N11</f>
        <v>9758587.839999989</v>
      </c>
      <c r="Q11" s="46">
        <f aca="true" t="shared" si="3" ref="Q11:Q74">O11-M11</f>
        <v>28675763.629999995</v>
      </c>
      <c r="R11" s="47">
        <f>SUM(R12:R22)-R14</f>
        <v>77571680.48</v>
      </c>
      <c r="S11" s="47">
        <f>SUM(S12:S22)-S14</f>
        <v>111238205</v>
      </c>
      <c r="T11" s="47">
        <f>SUM(T12:T22)-T14</f>
        <v>127045080.36000001</v>
      </c>
      <c r="U11" s="46">
        <f>T11-S11</f>
        <v>15806875.360000014</v>
      </c>
      <c r="V11" s="46">
        <f>T11-R11</f>
        <v>49473399.88000001</v>
      </c>
      <c r="W11" s="47">
        <f>SUM(W12:W22)-W14</f>
        <v>35912763.54</v>
      </c>
      <c r="X11" s="47">
        <f>SUM(X12:X22)-X14</f>
        <v>40711166.94</v>
      </c>
      <c r="Y11" s="47">
        <f>SUM(Y12:Y22)-Y14</f>
        <v>42381456.94</v>
      </c>
      <c r="Z11" s="46">
        <f>Y11-X11</f>
        <v>1670290</v>
      </c>
      <c r="AA11" s="46">
        <f>Y11-W11</f>
        <v>6468693.3999999985</v>
      </c>
      <c r="AB11" s="47">
        <f>SUM(AB12:AB22)-AB14</f>
        <v>45421518.41</v>
      </c>
      <c r="AC11" s="47">
        <f>SUM(AC12:AC22)-AC14</f>
        <v>58310073.12</v>
      </c>
      <c r="AD11" s="47">
        <f>SUM(AD12:AD22)-AD14</f>
        <v>62532732.82000001</v>
      </c>
      <c r="AE11" s="46">
        <f>AD11-AC11</f>
        <v>4222659.70000001</v>
      </c>
      <c r="AF11" s="46">
        <f>AD11-AB11</f>
        <v>17111214.41000001</v>
      </c>
      <c r="AG11" s="47">
        <f>SUM(AG12:AG22)-AG14</f>
        <v>19922195.070000004</v>
      </c>
      <c r="AH11" s="47">
        <f>SUM(AH12:AH22)-AH14</f>
        <v>25903892.26</v>
      </c>
      <c r="AI11" s="47">
        <f>SUM(AI12:AI22)-AI14</f>
        <v>32367678.779999997</v>
      </c>
      <c r="AJ11" s="46">
        <f>AI11-AH11</f>
        <v>6463786.519999996</v>
      </c>
      <c r="AK11" s="46">
        <f>AI11-AG11</f>
        <v>12445483.709999993</v>
      </c>
      <c r="AL11" s="47">
        <f>SUM(AL12:AL22)-AL14</f>
        <v>12205226.079999998</v>
      </c>
      <c r="AM11" s="47">
        <f>SUM(AM12:AM22)-AM14</f>
        <v>14907370.510000002</v>
      </c>
      <c r="AN11" s="47">
        <f>SUM(AN12:AN22)-AN14</f>
        <v>17650056.6</v>
      </c>
      <c r="AO11" s="46">
        <f>AN11-AM11</f>
        <v>2742686.09</v>
      </c>
      <c r="AP11" s="46">
        <f>AN11-AL11</f>
        <v>5444830.520000003</v>
      </c>
      <c r="AQ11" s="47">
        <f>SUM(AQ12:AQ20)-AQ14</f>
        <v>687216310.84</v>
      </c>
      <c r="AR11" s="47">
        <f>SUM(AR12:AR22)-AR14</f>
        <v>856968096.7700002</v>
      </c>
      <c r="AS11" s="47">
        <f>SUM(AS12:AS22)-AS14</f>
        <v>958091403.7800002</v>
      </c>
      <c r="AT11" s="47">
        <f>SUM(AT12:AT22)-AT14</f>
        <v>101123307.00999995</v>
      </c>
      <c r="AU11" s="46">
        <f>AS11-AQ11</f>
        <v>270875092.9400002</v>
      </c>
      <c r="AW11" s="17"/>
      <c r="AX11" s="18"/>
      <c r="AY11" s="18"/>
    </row>
    <row r="12" spans="1:51" ht="12.75">
      <c r="A12" s="16">
        <v>1010100</v>
      </c>
      <c r="B12" s="21" t="s">
        <v>13</v>
      </c>
      <c r="C12" s="47">
        <v>0</v>
      </c>
      <c r="D12" s="47">
        <v>0</v>
      </c>
      <c r="E12" s="47">
        <v>0</v>
      </c>
      <c r="F12" s="46">
        <f aca="true" t="shared" si="4" ref="F12:F75">E12-D12</f>
        <v>0</v>
      </c>
      <c r="G12" s="46">
        <f t="shared" si="0"/>
        <v>0</v>
      </c>
      <c r="H12" s="47">
        <v>0</v>
      </c>
      <c r="I12" s="47">
        <v>0</v>
      </c>
      <c r="J12" s="47">
        <v>0</v>
      </c>
      <c r="K12" s="46">
        <f t="shared" si="1"/>
        <v>0</v>
      </c>
      <c r="L12" s="46">
        <f t="shared" si="2"/>
        <v>0</v>
      </c>
      <c r="M12" s="47">
        <v>-5.01</v>
      </c>
      <c r="N12" s="47">
        <v>0</v>
      </c>
      <c r="O12" s="47">
        <v>0</v>
      </c>
      <c r="P12" s="46">
        <f aca="true" t="shared" si="5" ref="P12:P75">O12-N12</f>
        <v>0</v>
      </c>
      <c r="Q12" s="46">
        <f t="shared" si="3"/>
        <v>5.01</v>
      </c>
      <c r="R12" s="47">
        <v>0</v>
      </c>
      <c r="S12" s="47">
        <v>-20.38</v>
      </c>
      <c r="T12" s="47"/>
      <c r="U12" s="46">
        <f aca="true" t="shared" si="6" ref="U12:U75">T12-S12</f>
        <v>20.38</v>
      </c>
      <c r="V12" s="46">
        <f aca="true" t="shared" si="7" ref="V12:V75">T12-R12</f>
        <v>0</v>
      </c>
      <c r="W12" s="47">
        <v>-750</v>
      </c>
      <c r="X12" s="47">
        <v>0</v>
      </c>
      <c r="Y12" s="47">
        <v>0</v>
      </c>
      <c r="Z12" s="46">
        <f aca="true" t="shared" si="8" ref="Z12:Z75">Y12-X12</f>
        <v>0</v>
      </c>
      <c r="AA12" s="46">
        <f aca="true" t="shared" si="9" ref="AA12:AA75">Y12-W12</f>
        <v>750</v>
      </c>
      <c r="AB12" s="47">
        <v>0</v>
      </c>
      <c r="AC12" s="47">
        <v>0</v>
      </c>
      <c r="AD12" s="47">
        <v>0</v>
      </c>
      <c r="AE12" s="46">
        <f aca="true" t="shared" si="10" ref="AE12:AE75">AD12-AC12</f>
        <v>0</v>
      </c>
      <c r="AF12" s="46">
        <f aca="true" t="shared" si="11" ref="AF12:AF75">AD12-AB12</f>
        <v>0</v>
      </c>
      <c r="AG12" s="47">
        <v>0</v>
      </c>
      <c r="AH12" s="47">
        <v>0</v>
      </c>
      <c r="AI12" s="55">
        <v>132</v>
      </c>
      <c r="AJ12" s="46">
        <f aca="true" t="shared" si="12" ref="AJ12:AJ75">AI12-AH12</f>
        <v>132</v>
      </c>
      <c r="AK12" s="46">
        <f aca="true" t="shared" si="13" ref="AK12:AK75">AI12-AG12</f>
        <v>132</v>
      </c>
      <c r="AL12" s="47">
        <v>0</v>
      </c>
      <c r="AM12" s="47">
        <v>0</v>
      </c>
      <c r="AN12" s="47">
        <v>0</v>
      </c>
      <c r="AO12" s="46">
        <f aca="true" t="shared" si="14" ref="AO12:AO75">AN12-AM12</f>
        <v>0</v>
      </c>
      <c r="AP12" s="46">
        <f aca="true" t="shared" si="15" ref="AP12:AP75">AN12-AL12</f>
        <v>0</v>
      </c>
      <c r="AQ12" s="46">
        <f aca="true" t="shared" si="16" ref="AQ12:AQ20">SUM(C12+H12+M12+R12+W12+AB12+AG12+AL12)</f>
        <v>-755.01</v>
      </c>
      <c r="AR12" s="46">
        <f aca="true" t="shared" si="17" ref="AR12:AR20">SUM(D12+I12+N12+S12+X12+AC12+AH12+AM12)</f>
        <v>-20.38</v>
      </c>
      <c r="AS12" s="46">
        <f aca="true" t="shared" si="18" ref="AS12:AS24">SUM(E12+J12+O12+T12+Y12+AD12+AI12+AN12)</f>
        <v>132</v>
      </c>
      <c r="AT12" s="46">
        <f aca="true" t="shared" si="19" ref="AT12:AT75">AS12-AR12</f>
        <v>152.38</v>
      </c>
      <c r="AU12" s="46">
        <f aca="true" t="shared" si="20" ref="AU12:AU75">AS12-AQ12</f>
        <v>887.01</v>
      </c>
      <c r="AW12" s="17"/>
      <c r="AX12" s="18"/>
      <c r="AY12" s="18"/>
    </row>
    <row r="13" spans="1:51" ht="12.75">
      <c r="A13" s="16">
        <v>1010200</v>
      </c>
      <c r="B13" s="21" t="s">
        <v>29</v>
      </c>
      <c r="C13" s="47">
        <v>175341135.82</v>
      </c>
      <c r="D13" s="47">
        <v>221434439.27</v>
      </c>
      <c r="E13" s="47">
        <v>204183849.89</v>
      </c>
      <c r="F13" s="46">
        <f t="shared" si="4"/>
        <v>-17250589.380000025</v>
      </c>
      <c r="G13" s="46">
        <f t="shared" si="0"/>
        <v>28842714.069999993</v>
      </c>
      <c r="H13" s="47">
        <v>76846323.85</v>
      </c>
      <c r="I13" s="47">
        <v>86676532.82</v>
      </c>
      <c r="J13" s="47">
        <v>91977946.19999999</v>
      </c>
      <c r="K13" s="46">
        <f t="shared" si="1"/>
        <v>5301413.379999995</v>
      </c>
      <c r="L13" s="46">
        <f t="shared" si="2"/>
        <v>15131622.349999994</v>
      </c>
      <c r="M13" s="47">
        <v>51630083.79</v>
      </c>
      <c r="N13" s="47">
        <v>61656971.06</v>
      </c>
      <c r="O13" s="47">
        <v>60362457.23</v>
      </c>
      <c r="P13" s="46">
        <f t="shared" si="5"/>
        <v>-1294513.8300000057</v>
      </c>
      <c r="Q13" s="46">
        <f t="shared" si="3"/>
        <v>8732373.439999998</v>
      </c>
      <c r="R13" s="47">
        <v>37400215.809999995</v>
      </c>
      <c r="S13" s="47">
        <v>60808523.92</v>
      </c>
      <c r="T13" s="55">
        <v>54527246.14</v>
      </c>
      <c r="U13" s="46">
        <f t="shared" si="6"/>
        <v>-6281277.780000001</v>
      </c>
      <c r="V13" s="46">
        <f t="shared" si="7"/>
        <v>17127030.330000006</v>
      </c>
      <c r="W13" s="47">
        <v>20750773.580000002</v>
      </c>
      <c r="X13" s="47">
        <v>23089880.75</v>
      </c>
      <c r="Y13" s="55">
        <v>22484074.2</v>
      </c>
      <c r="Z13" s="46">
        <f t="shared" si="8"/>
        <v>-605806.5500000007</v>
      </c>
      <c r="AA13" s="46">
        <f t="shared" si="9"/>
        <v>1733300.6199999973</v>
      </c>
      <c r="AB13" s="47">
        <v>25299558.54</v>
      </c>
      <c r="AC13" s="47">
        <v>32574136.720000003</v>
      </c>
      <c r="AD13" s="55">
        <v>30954020.919999998</v>
      </c>
      <c r="AE13" s="46">
        <f t="shared" si="10"/>
        <v>-1620115.8000000045</v>
      </c>
      <c r="AF13" s="46">
        <f t="shared" si="11"/>
        <v>5654462.379999999</v>
      </c>
      <c r="AG13" s="47">
        <v>9607000.89</v>
      </c>
      <c r="AH13" s="47">
        <v>12244849.42</v>
      </c>
      <c r="AI13" s="55">
        <v>13110651.81</v>
      </c>
      <c r="AJ13" s="46">
        <f t="shared" si="12"/>
        <v>865802.3900000006</v>
      </c>
      <c r="AK13" s="46">
        <f t="shared" si="13"/>
        <v>3503650.92</v>
      </c>
      <c r="AL13" s="47">
        <v>6460168.87</v>
      </c>
      <c r="AM13" s="47">
        <v>7521304.43</v>
      </c>
      <c r="AN13" s="55">
        <v>8992375.72</v>
      </c>
      <c r="AO13" s="46">
        <f t="shared" si="14"/>
        <v>1471071.290000001</v>
      </c>
      <c r="AP13" s="46">
        <f t="shared" si="15"/>
        <v>2532206.8500000006</v>
      </c>
      <c r="AQ13" s="46">
        <f t="shared" si="16"/>
        <v>403335261.15</v>
      </c>
      <c r="AR13" s="46">
        <f t="shared" si="17"/>
        <v>506006638.3900001</v>
      </c>
      <c r="AS13" s="46">
        <f t="shared" si="18"/>
        <v>486592622.11</v>
      </c>
      <c r="AT13" s="46">
        <f t="shared" si="19"/>
        <v>-19414016.28000009</v>
      </c>
      <c r="AU13" s="46">
        <f t="shared" si="20"/>
        <v>83257360.96000004</v>
      </c>
      <c r="AW13" s="17"/>
      <c r="AX13" s="18"/>
      <c r="AY13" s="18"/>
    </row>
    <row r="14" spans="1:51" ht="25.5">
      <c r="A14" s="20">
        <v>1010290</v>
      </c>
      <c r="B14" s="34" t="s">
        <v>48</v>
      </c>
      <c r="C14" s="49">
        <v>58135764.69</v>
      </c>
      <c r="D14" s="49">
        <v>69575419.24</v>
      </c>
      <c r="E14" s="49">
        <v>64337492.27</v>
      </c>
      <c r="F14" s="48">
        <f>E14-D14</f>
        <v>-5237926.969999991</v>
      </c>
      <c r="G14" s="48">
        <f>E14-C14</f>
        <v>6201727.580000006</v>
      </c>
      <c r="H14" s="49">
        <v>16141384.14</v>
      </c>
      <c r="I14" s="49">
        <v>18195703.48</v>
      </c>
      <c r="J14" s="49">
        <v>19311059.98</v>
      </c>
      <c r="K14" s="48">
        <f t="shared" si="1"/>
        <v>1115356.5</v>
      </c>
      <c r="L14" s="48">
        <f t="shared" si="2"/>
        <v>3169675.84</v>
      </c>
      <c r="M14" s="49">
        <v>8515725.89</v>
      </c>
      <c r="N14" s="49">
        <v>10624601.21</v>
      </c>
      <c r="O14" s="49">
        <v>9876373.14</v>
      </c>
      <c r="P14" s="48">
        <f t="shared" si="5"/>
        <v>-748228.0700000003</v>
      </c>
      <c r="Q14" s="48">
        <f t="shared" si="3"/>
        <v>1360647.25</v>
      </c>
      <c r="R14" s="49">
        <v>3320566.58</v>
      </c>
      <c r="S14" s="49">
        <v>8328992.81</v>
      </c>
      <c r="T14" s="57">
        <v>7154517.57</v>
      </c>
      <c r="U14" s="48">
        <f t="shared" si="6"/>
        <v>-1174475.2399999993</v>
      </c>
      <c r="V14" s="48">
        <f t="shared" si="7"/>
        <v>3833950.99</v>
      </c>
      <c r="W14" s="49">
        <v>1570365.07</v>
      </c>
      <c r="X14" s="49">
        <v>1863899.47</v>
      </c>
      <c r="Y14" s="57">
        <v>2073997.27</v>
      </c>
      <c r="Z14" s="48">
        <f t="shared" si="8"/>
        <v>210097.80000000005</v>
      </c>
      <c r="AA14" s="48">
        <f t="shared" si="9"/>
        <v>503632.19999999995</v>
      </c>
      <c r="AB14" s="49">
        <v>2645540.4</v>
      </c>
      <c r="AC14" s="49">
        <v>3458416.23</v>
      </c>
      <c r="AD14" s="57">
        <v>3586161.25</v>
      </c>
      <c r="AE14" s="48">
        <f t="shared" si="10"/>
        <v>127745.02000000002</v>
      </c>
      <c r="AF14" s="48">
        <f t="shared" si="11"/>
        <v>940620.8500000001</v>
      </c>
      <c r="AG14" s="49">
        <v>874553.74</v>
      </c>
      <c r="AH14" s="49">
        <v>1183874.31</v>
      </c>
      <c r="AI14" s="57">
        <v>1412165.73</v>
      </c>
      <c r="AJ14" s="48">
        <f t="shared" si="12"/>
        <v>228291.41999999993</v>
      </c>
      <c r="AK14" s="48">
        <f t="shared" si="13"/>
        <v>537611.99</v>
      </c>
      <c r="AL14" s="49">
        <v>473988.3</v>
      </c>
      <c r="AM14" s="49">
        <v>525281.75</v>
      </c>
      <c r="AN14" s="57">
        <v>829516.15</v>
      </c>
      <c r="AO14" s="48">
        <f t="shared" si="14"/>
        <v>304234.4</v>
      </c>
      <c r="AP14" s="48">
        <f t="shared" si="15"/>
        <v>355527.85000000003</v>
      </c>
      <c r="AQ14" s="48">
        <f t="shared" si="16"/>
        <v>91677888.80999999</v>
      </c>
      <c r="AR14" s="48">
        <f t="shared" si="17"/>
        <v>113756188.50000001</v>
      </c>
      <c r="AS14" s="48">
        <f t="shared" si="18"/>
        <v>108581283.36000001</v>
      </c>
      <c r="AT14" s="48">
        <f t="shared" si="19"/>
        <v>-5174905.140000001</v>
      </c>
      <c r="AU14" s="48">
        <f t="shared" si="20"/>
        <v>16903394.550000027</v>
      </c>
      <c r="AW14" s="17"/>
      <c r="AX14" s="18"/>
      <c r="AY14" s="18"/>
    </row>
    <row r="15" spans="1:51" ht="12.75">
      <c r="A15" s="16">
        <v>1010300</v>
      </c>
      <c r="B15" s="21" t="s">
        <v>49</v>
      </c>
      <c r="C15" s="47">
        <v>0.08</v>
      </c>
      <c r="D15" s="47">
        <v>0</v>
      </c>
      <c r="E15" s="47">
        <v>0</v>
      </c>
      <c r="F15" s="46">
        <f t="shared" si="4"/>
        <v>0</v>
      </c>
      <c r="G15" s="46">
        <f t="shared" si="0"/>
        <v>-0.08</v>
      </c>
      <c r="H15" s="47">
        <v>0</v>
      </c>
      <c r="I15" s="47">
        <v>0</v>
      </c>
      <c r="J15" s="47">
        <v>0</v>
      </c>
      <c r="K15" s="46">
        <f t="shared" si="1"/>
        <v>0</v>
      </c>
      <c r="L15" s="46">
        <f t="shared" si="2"/>
        <v>0</v>
      </c>
      <c r="M15" s="47">
        <v>6432.85</v>
      </c>
      <c r="N15" s="47">
        <v>614.89</v>
      </c>
      <c r="O15" s="47">
        <v>0</v>
      </c>
      <c r="P15" s="46">
        <f t="shared" si="5"/>
        <v>-614.89</v>
      </c>
      <c r="Q15" s="46">
        <f t="shared" si="3"/>
        <v>-6432.85</v>
      </c>
      <c r="R15" s="47">
        <v>0</v>
      </c>
      <c r="S15" s="47">
        <v>0</v>
      </c>
      <c r="T15" s="55">
        <v>0</v>
      </c>
      <c r="U15" s="46">
        <f t="shared" si="6"/>
        <v>0</v>
      </c>
      <c r="V15" s="46">
        <f t="shared" si="7"/>
        <v>0</v>
      </c>
      <c r="W15" s="47">
        <v>0</v>
      </c>
      <c r="X15" s="47">
        <v>0</v>
      </c>
      <c r="Y15" s="55">
        <v>0</v>
      </c>
      <c r="Z15" s="46">
        <f t="shared" si="8"/>
        <v>0</v>
      </c>
      <c r="AA15" s="46">
        <f t="shared" si="9"/>
        <v>0</v>
      </c>
      <c r="AB15" s="47">
        <v>1.02</v>
      </c>
      <c r="AC15" s="47">
        <v>0</v>
      </c>
      <c r="AD15" s="55">
        <v>0</v>
      </c>
      <c r="AE15" s="46">
        <f t="shared" si="10"/>
        <v>0</v>
      </c>
      <c r="AF15" s="46">
        <f t="shared" si="11"/>
        <v>-1.02</v>
      </c>
      <c r="AG15" s="47">
        <v>0</v>
      </c>
      <c r="AH15" s="47">
        <v>332.27</v>
      </c>
      <c r="AI15" s="55">
        <v>0</v>
      </c>
      <c r="AJ15" s="46">
        <f t="shared" si="12"/>
        <v>-332.27</v>
      </c>
      <c r="AK15" s="46">
        <f t="shared" si="13"/>
        <v>0</v>
      </c>
      <c r="AL15" s="47">
        <v>0</v>
      </c>
      <c r="AM15" s="47">
        <v>0</v>
      </c>
      <c r="AN15" s="55">
        <v>0</v>
      </c>
      <c r="AO15" s="46">
        <f t="shared" si="14"/>
        <v>0</v>
      </c>
      <c r="AP15" s="46">
        <f t="shared" si="15"/>
        <v>0</v>
      </c>
      <c r="AQ15" s="46">
        <f t="shared" si="16"/>
        <v>6433.950000000001</v>
      </c>
      <c r="AR15" s="46">
        <f t="shared" si="17"/>
        <v>947.16</v>
      </c>
      <c r="AS15" s="46">
        <f t="shared" si="18"/>
        <v>0</v>
      </c>
      <c r="AT15" s="46">
        <f t="shared" si="19"/>
        <v>-947.16</v>
      </c>
      <c r="AU15" s="46">
        <f t="shared" si="20"/>
        <v>-6433.950000000001</v>
      </c>
      <c r="AW15" s="17"/>
      <c r="AX15" s="18"/>
      <c r="AY15" s="18"/>
    </row>
    <row r="16" spans="1:51" ht="12.75">
      <c r="A16" s="16">
        <v>1010400</v>
      </c>
      <c r="B16" s="21" t="s">
        <v>50</v>
      </c>
      <c r="C16" s="47">
        <v>1200600</v>
      </c>
      <c r="D16" s="47">
        <v>1529750</v>
      </c>
      <c r="E16" s="47">
        <v>1586300</v>
      </c>
      <c r="F16" s="46">
        <f t="shared" si="4"/>
        <v>56550</v>
      </c>
      <c r="G16" s="46">
        <f t="shared" si="0"/>
        <v>385700</v>
      </c>
      <c r="H16" s="47">
        <v>0</v>
      </c>
      <c r="I16" s="47">
        <v>0</v>
      </c>
      <c r="J16" s="47">
        <v>0</v>
      </c>
      <c r="K16" s="46">
        <f t="shared" si="1"/>
        <v>0</v>
      </c>
      <c r="L16" s="46">
        <f t="shared" si="2"/>
        <v>0</v>
      </c>
      <c r="M16" s="47">
        <v>714850.33</v>
      </c>
      <c r="N16" s="47">
        <v>855500</v>
      </c>
      <c r="O16" s="47">
        <v>1023762.27</v>
      </c>
      <c r="P16" s="46">
        <f t="shared" si="5"/>
        <v>168262.27000000002</v>
      </c>
      <c r="Q16" s="46">
        <f t="shared" si="3"/>
        <v>308911.94000000006</v>
      </c>
      <c r="R16" s="47">
        <v>295848.83</v>
      </c>
      <c r="S16" s="47">
        <v>367575</v>
      </c>
      <c r="T16" s="55">
        <v>384512.18</v>
      </c>
      <c r="U16" s="46">
        <f t="shared" si="6"/>
        <v>16937.179999999993</v>
      </c>
      <c r="V16" s="46">
        <f t="shared" si="7"/>
        <v>88663.34999999998</v>
      </c>
      <c r="W16" s="47">
        <v>236028.04</v>
      </c>
      <c r="X16" s="47">
        <v>291345.58</v>
      </c>
      <c r="Y16" s="55">
        <v>448054.59</v>
      </c>
      <c r="Z16" s="46">
        <f t="shared" si="8"/>
        <v>156709.01</v>
      </c>
      <c r="AA16" s="46">
        <f t="shared" si="9"/>
        <v>212026.55000000002</v>
      </c>
      <c r="AB16" s="47">
        <v>121800</v>
      </c>
      <c r="AC16" s="47">
        <v>118900</v>
      </c>
      <c r="AD16" s="55">
        <v>121800</v>
      </c>
      <c r="AE16" s="46">
        <f t="shared" si="10"/>
        <v>2900</v>
      </c>
      <c r="AF16" s="46">
        <f t="shared" si="11"/>
        <v>0</v>
      </c>
      <c r="AG16" s="47">
        <v>78300</v>
      </c>
      <c r="AH16" s="47">
        <v>78300</v>
      </c>
      <c r="AI16" s="55">
        <v>192125</v>
      </c>
      <c r="AJ16" s="46">
        <f t="shared" si="12"/>
        <v>113825</v>
      </c>
      <c r="AK16" s="46">
        <f t="shared" si="13"/>
        <v>113825</v>
      </c>
      <c r="AL16" s="47">
        <v>158050</v>
      </c>
      <c r="AM16" s="47">
        <v>187064.87</v>
      </c>
      <c r="AN16" s="55">
        <v>207396.45</v>
      </c>
      <c r="AO16" s="46">
        <f t="shared" si="14"/>
        <v>20331.580000000016</v>
      </c>
      <c r="AP16" s="46">
        <f t="shared" si="15"/>
        <v>49346.45000000001</v>
      </c>
      <c r="AQ16" s="46">
        <f t="shared" si="16"/>
        <v>2805477.2</v>
      </c>
      <c r="AR16" s="46">
        <f t="shared" si="17"/>
        <v>3428435.45</v>
      </c>
      <c r="AS16" s="46">
        <f t="shared" si="18"/>
        <v>3963950.49</v>
      </c>
      <c r="AT16" s="46">
        <f t="shared" si="19"/>
        <v>535515.04</v>
      </c>
      <c r="AU16" s="46">
        <f t="shared" si="20"/>
        <v>1158473.29</v>
      </c>
      <c r="AW16" s="17"/>
      <c r="AX16" s="18"/>
      <c r="AY16" s="18"/>
    </row>
    <row r="17" spans="1:51" ht="25.5">
      <c r="A17" s="4" t="s">
        <v>70</v>
      </c>
      <c r="B17" s="6" t="s">
        <v>71</v>
      </c>
      <c r="C17" s="47">
        <v>3468145.35</v>
      </c>
      <c r="D17" s="47">
        <v>3428469.37</v>
      </c>
      <c r="E17" s="47">
        <v>1043701.8</v>
      </c>
      <c r="F17" s="46">
        <f t="shared" si="4"/>
        <v>-2384767.5700000003</v>
      </c>
      <c r="G17" s="46">
        <f t="shared" si="0"/>
        <v>-2424443.55</v>
      </c>
      <c r="H17" s="47">
        <v>227501.82</v>
      </c>
      <c r="I17" s="47">
        <v>106689.26</v>
      </c>
      <c r="J17" s="47">
        <v>47681.65</v>
      </c>
      <c r="K17" s="46">
        <f t="shared" si="1"/>
        <v>-59007.60999999999</v>
      </c>
      <c r="L17" s="46">
        <f t="shared" si="2"/>
        <v>-179820.17</v>
      </c>
      <c r="M17" s="47">
        <v>2124269.91</v>
      </c>
      <c r="N17" s="47">
        <v>2123726.25</v>
      </c>
      <c r="O17" s="47">
        <v>645090.28</v>
      </c>
      <c r="P17" s="46">
        <f t="shared" si="5"/>
        <v>-1478635.97</v>
      </c>
      <c r="Q17" s="46">
        <f t="shared" si="3"/>
        <v>-1479179.6300000001</v>
      </c>
      <c r="R17" s="47">
        <v>1213750.77</v>
      </c>
      <c r="S17" s="47">
        <v>1311282.03</v>
      </c>
      <c r="T17" s="55">
        <v>563953.21</v>
      </c>
      <c r="U17" s="46">
        <f t="shared" si="6"/>
        <v>-747328.8200000001</v>
      </c>
      <c r="V17" s="46">
        <f t="shared" si="7"/>
        <v>-649797.56</v>
      </c>
      <c r="W17" s="47">
        <v>527219.95</v>
      </c>
      <c r="X17" s="47">
        <v>525342.99</v>
      </c>
      <c r="Y17" s="55">
        <v>155530.6</v>
      </c>
      <c r="Z17" s="46">
        <f t="shared" si="8"/>
        <v>-369812.39</v>
      </c>
      <c r="AA17" s="46">
        <f t="shared" si="9"/>
        <v>-371689.35</v>
      </c>
      <c r="AB17" s="47">
        <v>1506858.41</v>
      </c>
      <c r="AC17" s="47">
        <v>1476993.86</v>
      </c>
      <c r="AD17" s="55">
        <v>421885.48</v>
      </c>
      <c r="AE17" s="46">
        <f t="shared" si="10"/>
        <v>-1055108.3800000001</v>
      </c>
      <c r="AF17" s="46">
        <f t="shared" si="11"/>
        <v>-1084972.93</v>
      </c>
      <c r="AG17" s="47">
        <v>490652.19</v>
      </c>
      <c r="AH17" s="47">
        <v>522633.21</v>
      </c>
      <c r="AI17" s="55">
        <v>207210.72</v>
      </c>
      <c r="AJ17" s="46">
        <f t="shared" si="12"/>
        <v>-315422.49</v>
      </c>
      <c r="AK17" s="46">
        <f t="shared" si="13"/>
        <v>-283441.47</v>
      </c>
      <c r="AL17" s="47">
        <v>332955.55</v>
      </c>
      <c r="AM17" s="47">
        <v>346206.28</v>
      </c>
      <c r="AN17" s="55">
        <v>108791.24</v>
      </c>
      <c r="AO17" s="46">
        <f t="shared" si="14"/>
        <v>-237415.04000000004</v>
      </c>
      <c r="AP17" s="46">
        <f t="shared" si="15"/>
        <v>-224164.31</v>
      </c>
      <c r="AQ17" s="46">
        <f t="shared" si="16"/>
        <v>9891353.95</v>
      </c>
      <c r="AR17" s="46">
        <f t="shared" si="17"/>
        <v>9841343.25</v>
      </c>
      <c r="AS17" s="46">
        <f t="shared" si="18"/>
        <v>3193844.9800000004</v>
      </c>
      <c r="AT17" s="46">
        <f t="shared" si="19"/>
        <v>-6647498.27</v>
      </c>
      <c r="AU17" s="46">
        <f t="shared" si="20"/>
        <v>-6697508.969999999</v>
      </c>
      <c r="AW17" s="17"/>
      <c r="AX17" s="18"/>
      <c r="AY17" s="18"/>
    </row>
    <row r="18" spans="1:51" ht="25.5">
      <c r="A18" s="16">
        <v>1010600</v>
      </c>
      <c r="B18" s="24" t="s">
        <v>43</v>
      </c>
      <c r="C18" s="47">
        <v>7196150</v>
      </c>
      <c r="D18" s="47">
        <v>9764816.29</v>
      </c>
      <c r="E18" s="47">
        <v>10886328.41</v>
      </c>
      <c r="F18" s="46">
        <f t="shared" si="4"/>
        <v>1121512.120000001</v>
      </c>
      <c r="G18" s="46">
        <f t="shared" si="0"/>
        <v>3690178.41</v>
      </c>
      <c r="H18" s="47">
        <v>132347.37</v>
      </c>
      <c r="I18" s="47">
        <v>180464.89</v>
      </c>
      <c r="J18" s="47">
        <v>288839.04</v>
      </c>
      <c r="K18" s="46">
        <f t="shared" si="1"/>
        <v>108374.14999999997</v>
      </c>
      <c r="L18" s="46">
        <f t="shared" si="2"/>
        <v>156491.66999999998</v>
      </c>
      <c r="M18" s="47">
        <v>3318845.6799999997</v>
      </c>
      <c r="N18" s="47">
        <v>4117516.6399999997</v>
      </c>
      <c r="O18" s="47">
        <v>4565194.25</v>
      </c>
      <c r="P18" s="46">
        <f t="shared" si="5"/>
        <v>447677.61000000034</v>
      </c>
      <c r="Q18" s="46">
        <f t="shared" si="3"/>
        <v>1246348.5700000003</v>
      </c>
      <c r="R18" s="47">
        <v>610019.79</v>
      </c>
      <c r="S18" s="47">
        <v>624873.26</v>
      </c>
      <c r="T18" s="55">
        <v>808022.37</v>
      </c>
      <c r="U18" s="46">
        <f t="shared" si="6"/>
        <v>183149.11</v>
      </c>
      <c r="V18" s="46">
        <f t="shared" si="7"/>
        <v>198002.57999999996</v>
      </c>
      <c r="W18" s="47">
        <v>301902.19</v>
      </c>
      <c r="X18" s="47">
        <v>426826.18</v>
      </c>
      <c r="Y18" s="55">
        <v>828884.46</v>
      </c>
      <c r="Z18" s="46">
        <f t="shared" si="8"/>
        <v>402058.27999999997</v>
      </c>
      <c r="AA18" s="46">
        <f t="shared" si="9"/>
        <v>526982.27</v>
      </c>
      <c r="AB18" s="47">
        <v>609485.68</v>
      </c>
      <c r="AC18" s="47">
        <v>648208.73</v>
      </c>
      <c r="AD18" s="55">
        <v>662048.14</v>
      </c>
      <c r="AE18" s="46">
        <f t="shared" si="10"/>
        <v>13839.410000000033</v>
      </c>
      <c r="AF18" s="46">
        <f t="shared" si="11"/>
        <v>52562.45999999996</v>
      </c>
      <c r="AG18" s="47">
        <v>56062.28</v>
      </c>
      <c r="AH18" s="47">
        <v>72408.26999999999</v>
      </c>
      <c r="AI18" s="55">
        <v>97161.76</v>
      </c>
      <c r="AJ18" s="46">
        <f t="shared" si="12"/>
        <v>24753.490000000005</v>
      </c>
      <c r="AK18" s="46">
        <f t="shared" si="13"/>
        <v>41099.479999999996</v>
      </c>
      <c r="AL18" s="47">
        <v>90727.18</v>
      </c>
      <c r="AM18" s="47">
        <v>66277.06</v>
      </c>
      <c r="AN18" s="55">
        <v>7666.53</v>
      </c>
      <c r="AO18" s="46">
        <f t="shared" si="14"/>
        <v>-58610.53</v>
      </c>
      <c r="AP18" s="46">
        <f t="shared" si="15"/>
        <v>-83060.65</v>
      </c>
      <c r="AQ18" s="46">
        <f t="shared" si="16"/>
        <v>12315540.169999998</v>
      </c>
      <c r="AR18" s="46">
        <f t="shared" si="17"/>
        <v>15901391.32</v>
      </c>
      <c r="AS18" s="46">
        <f t="shared" si="18"/>
        <v>18144144.96</v>
      </c>
      <c r="AT18" s="46">
        <f t="shared" si="19"/>
        <v>2242753.6400000006</v>
      </c>
      <c r="AU18" s="46">
        <f t="shared" si="20"/>
        <v>5828604.790000003</v>
      </c>
      <c r="AW18" s="17"/>
      <c r="AX18" s="18"/>
      <c r="AY18" s="18"/>
    </row>
    <row r="19" spans="1:51" ht="25.5">
      <c r="A19" s="4">
        <v>1010601</v>
      </c>
      <c r="B19" s="7" t="s">
        <v>72</v>
      </c>
      <c r="C19" s="47">
        <v>6076577.25</v>
      </c>
      <c r="D19" s="47">
        <v>6694986.99</v>
      </c>
      <c r="E19" s="47">
        <v>14407832.399999999</v>
      </c>
      <c r="F19" s="46">
        <f t="shared" si="4"/>
        <v>7712845.409999998</v>
      </c>
      <c r="G19" s="46">
        <f t="shared" si="0"/>
        <v>8331255.1499999985</v>
      </c>
      <c r="H19" s="47">
        <v>38641.93</v>
      </c>
      <c r="I19" s="47">
        <v>51631.28</v>
      </c>
      <c r="J19" s="47">
        <v>164745.21999999997</v>
      </c>
      <c r="K19" s="46">
        <f t="shared" si="1"/>
        <v>113113.93999999997</v>
      </c>
      <c r="L19" s="46">
        <f t="shared" si="2"/>
        <v>126103.28999999998</v>
      </c>
      <c r="M19" s="47">
        <v>1829116.5</v>
      </c>
      <c r="N19" s="47">
        <v>2144248.24</v>
      </c>
      <c r="O19" s="47">
        <v>6009406.16</v>
      </c>
      <c r="P19" s="46">
        <f t="shared" si="5"/>
        <v>3865157.92</v>
      </c>
      <c r="Q19" s="46">
        <f t="shared" si="3"/>
        <v>4180289.66</v>
      </c>
      <c r="R19" s="47">
        <v>624387.92</v>
      </c>
      <c r="S19" s="47">
        <v>1108083.62</v>
      </c>
      <c r="T19" s="55">
        <v>4182801.87</v>
      </c>
      <c r="U19" s="46">
        <f t="shared" si="6"/>
        <v>3074718.25</v>
      </c>
      <c r="V19" s="46">
        <f t="shared" si="7"/>
        <v>3558413.95</v>
      </c>
      <c r="W19" s="47">
        <v>448795.87</v>
      </c>
      <c r="X19" s="47">
        <v>582820.78</v>
      </c>
      <c r="Y19" s="55">
        <v>1392958.81</v>
      </c>
      <c r="Z19" s="46">
        <f t="shared" si="8"/>
        <v>810138.03</v>
      </c>
      <c r="AA19" s="46">
        <f t="shared" si="9"/>
        <v>944162.9400000001</v>
      </c>
      <c r="AB19" s="47">
        <v>1111226.54</v>
      </c>
      <c r="AC19" s="47">
        <v>1271238.93</v>
      </c>
      <c r="AD19" s="55">
        <v>4724973.31</v>
      </c>
      <c r="AE19" s="46">
        <f t="shared" si="10"/>
        <v>3453734.38</v>
      </c>
      <c r="AF19" s="46">
        <f t="shared" si="11"/>
        <v>3613746.7699999996</v>
      </c>
      <c r="AG19" s="47">
        <v>277368.83</v>
      </c>
      <c r="AH19" s="47">
        <v>335620.71</v>
      </c>
      <c r="AI19" s="55">
        <v>1397377.26</v>
      </c>
      <c r="AJ19" s="46">
        <f t="shared" si="12"/>
        <v>1061756.55</v>
      </c>
      <c r="AK19" s="46">
        <f t="shared" si="13"/>
        <v>1120008.43</v>
      </c>
      <c r="AL19" s="47">
        <v>126430.1</v>
      </c>
      <c r="AM19" s="47">
        <v>239690.92</v>
      </c>
      <c r="AN19" s="55">
        <v>996075.68</v>
      </c>
      <c r="AO19" s="46">
        <f t="shared" si="14"/>
        <v>756384.76</v>
      </c>
      <c r="AP19" s="46">
        <f t="shared" si="15"/>
        <v>869645.5800000001</v>
      </c>
      <c r="AQ19" s="46">
        <f t="shared" si="16"/>
        <v>10532544.939999998</v>
      </c>
      <c r="AR19" s="46">
        <f t="shared" si="17"/>
        <v>12428321.470000003</v>
      </c>
      <c r="AS19" s="46">
        <f t="shared" si="18"/>
        <v>33276170.71</v>
      </c>
      <c r="AT19" s="46">
        <f t="shared" si="19"/>
        <v>20847849.24</v>
      </c>
      <c r="AU19" s="46">
        <f t="shared" si="20"/>
        <v>22743625.770000003</v>
      </c>
      <c r="AW19" s="17"/>
      <c r="AX19" s="18"/>
      <c r="AY19" s="18"/>
    </row>
    <row r="20" spans="1:51" ht="12.75">
      <c r="A20" s="16">
        <v>1010700</v>
      </c>
      <c r="B20" s="21" t="s">
        <v>14</v>
      </c>
      <c r="C20" s="47">
        <v>107748411.21000001</v>
      </c>
      <c r="D20" s="47">
        <v>117506841.72999999</v>
      </c>
      <c r="E20" s="47">
        <v>128873972.82</v>
      </c>
      <c r="F20" s="46">
        <f t="shared" si="4"/>
        <v>11367131.090000004</v>
      </c>
      <c r="G20" s="46">
        <f t="shared" si="0"/>
        <v>21125561.609999985</v>
      </c>
      <c r="H20" s="47">
        <v>15455058.93</v>
      </c>
      <c r="I20" s="47">
        <v>19344937.59</v>
      </c>
      <c r="J20" s="47">
        <v>16904678.68</v>
      </c>
      <c r="K20" s="46">
        <f t="shared" si="1"/>
        <v>-2440258.91</v>
      </c>
      <c r="L20" s="46">
        <f>J20-H20</f>
        <v>1449619.75</v>
      </c>
      <c r="M20" s="47">
        <v>42828439.6</v>
      </c>
      <c r="N20" s="47">
        <v>46767764.18</v>
      </c>
      <c r="O20" s="47">
        <v>41494794.02</v>
      </c>
      <c r="P20" s="46">
        <f t="shared" si="5"/>
        <v>-5272970.159999996</v>
      </c>
      <c r="Q20" s="46">
        <f t="shared" si="3"/>
        <v>-1333645.5799999982</v>
      </c>
      <c r="R20" s="47">
        <v>37427457.36</v>
      </c>
      <c r="S20" s="47">
        <v>43672714.730000004</v>
      </c>
      <c r="T20" s="55">
        <v>45445569.830000006</v>
      </c>
      <c r="U20" s="46">
        <f t="shared" si="6"/>
        <v>1772855.1000000015</v>
      </c>
      <c r="V20" s="46">
        <f t="shared" si="7"/>
        <v>8018112.470000006</v>
      </c>
      <c r="W20" s="47">
        <v>13648793.91</v>
      </c>
      <c r="X20" s="47">
        <v>14860931.57</v>
      </c>
      <c r="Y20" s="55">
        <v>14865036.78</v>
      </c>
      <c r="Z20" s="46">
        <f t="shared" si="8"/>
        <v>4105.209999999031</v>
      </c>
      <c r="AA20" s="46">
        <f t="shared" si="9"/>
        <v>1216242.8699999992</v>
      </c>
      <c r="AB20" s="47">
        <v>16772588.22</v>
      </c>
      <c r="AC20" s="47">
        <v>20804542.259999998</v>
      </c>
      <c r="AD20" s="55">
        <v>21053661.46</v>
      </c>
      <c r="AE20" s="46">
        <f t="shared" si="10"/>
        <v>249119.20000000298</v>
      </c>
      <c r="AF20" s="46">
        <f t="shared" si="11"/>
        <v>4281073.24</v>
      </c>
      <c r="AG20" s="47">
        <v>9412810.88</v>
      </c>
      <c r="AH20" s="47">
        <v>11851341.42</v>
      </c>
      <c r="AI20" s="55">
        <v>14413179.35</v>
      </c>
      <c r="AJ20" s="46">
        <f t="shared" si="12"/>
        <v>2561837.9299999997</v>
      </c>
      <c r="AK20" s="46">
        <f t="shared" si="13"/>
        <v>5000368.469999999</v>
      </c>
      <c r="AL20" s="47">
        <v>5036894.38</v>
      </c>
      <c r="AM20" s="47">
        <v>6072027.880000001</v>
      </c>
      <c r="AN20" s="55">
        <v>6182003.74</v>
      </c>
      <c r="AO20" s="46">
        <f t="shared" si="14"/>
        <v>109975.8599999994</v>
      </c>
      <c r="AP20" s="46">
        <f t="shared" si="15"/>
        <v>1145109.3600000003</v>
      </c>
      <c r="AQ20" s="46">
        <f t="shared" si="16"/>
        <v>248330454.49</v>
      </c>
      <c r="AR20" s="46">
        <f t="shared" si="17"/>
        <v>280881101.36</v>
      </c>
      <c r="AS20" s="46">
        <f t="shared" si="18"/>
        <v>289232896.68000007</v>
      </c>
      <c r="AT20" s="46">
        <f t="shared" si="19"/>
        <v>8351795.320000052</v>
      </c>
      <c r="AU20" s="46">
        <f t="shared" si="20"/>
        <v>40902442.19000006</v>
      </c>
      <c r="AW20" s="17"/>
      <c r="AX20" s="18"/>
      <c r="AY20" s="18"/>
    </row>
    <row r="21" spans="1:51" ht="25.5">
      <c r="A21" s="50">
        <v>1010800</v>
      </c>
      <c r="B21" s="51" t="s">
        <v>80</v>
      </c>
      <c r="C21" s="47"/>
      <c r="D21" s="47">
        <v>16192644.43</v>
      </c>
      <c r="E21" s="47">
        <v>17335713.44</v>
      </c>
      <c r="F21" s="46">
        <f t="shared" si="4"/>
        <v>1143069.0100000016</v>
      </c>
      <c r="G21" s="46">
        <f t="shared" si="0"/>
        <v>17335713.44</v>
      </c>
      <c r="H21" s="47"/>
      <c r="I21" s="47">
        <v>1615975.58</v>
      </c>
      <c r="J21" s="47">
        <v>1488064.93</v>
      </c>
      <c r="K21" s="46">
        <f t="shared" si="1"/>
        <v>-127910.65000000014</v>
      </c>
      <c r="L21" s="46">
        <f>J21-H21</f>
        <v>1488064.93</v>
      </c>
      <c r="M21" s="47"/>
      <c r="N21" s="47">
        <v>3702868.18</v>
      </c>
      <c r="O21" s="47">
        <v>3929210.04</v>
      </c>
      <c r="P21" s="46">
        <f>O21-N21</f>
        <v>226341.85999999987</v>
      </c>
      <c r="Q21" s="46">
        <f>O21-M21</f>
        <v>3929210.04</v>
      </c>
      <c r="R21" s="47"/>
      <c r="S21" s="47">
        <v>3345172.82</v>
      </c>
      <c r="T21" s="55">
        <v>3614378.77</v>
      </c>
      <c r="U21" s="46">
        <f t="shared" si="6"/>
        <v>269205.9500000002</v>
      </c>
      <c r="V21" s="46">
        <f t="shared" si="7"/>
        <v>3614378.77</v>
      </c>
      <c r="W21" s="47"/>
      <c r="X21" s="47">
        <v>934019.09</v>
      </c>
      <c r="Y21" s="55">
        <v>967198.48</v>
      </c>
      <c r="Z21" s="46">
        <f t="shared" si="8"/>
        <v>33179.390000000014</v>
      </c>
      <c r="AA21" s="46">
        <f t="shared" si="9"/>
        <v>967198.48</v>
      </c>
      <c r="AB21" s="47"/>
      <c r="AC21" s="47">
        <v>1416052.62</v>
      </c>
      <c r="AD21" s="55">
        <v>1579621.88</v>
      </c>
      <c r="AE21" s="46">
        <f t="shared" si="10"/>
        <v>163569.25999999978</v>
      </c>
      <c r="AF21" s="46">
        <f t="shared" si="11"/>
        <v>1579621.88</v>
      </c>
      <c r="AG21" s="47"/>
      <c r="AH21" s="47">
        <v>798406.96</v>
      </c>
      <c r="AI21" s="55">
        <v>1203976.33</v>
      </c>
      <c r="AJ21" s="46">
        <f t="shared" si="12"/>
        <v>405569.3700000001</v>
      </c>
      <c r="AK21" s="46">
        <f t="shared" si="13"/>
        <v>1203976.33</v>
      </c>
      <c r="AL21" s="47"/>
      <c r="AM21" s="47">
        <v>474799.07</v>
      </c>
      <c r="AN21" s="55">
        <v>552342.85</v>
      </c>
      <c r="AO21" s="46">
        <f t="shared" si="14"/>
        <v>77543.77999999997</v>
      </c>
      <c r="AP21" s="46">
        <f t="shared" si="15"/>
        <v>552342.85</v>
      </c>
      <c r="AQ21" s="46"/>
      <c r="AR21" s="46">
        <f>SUM(D21+I21+N21+S21+X21+AC21+AH21+AM21)</f>
        <v>28479938.75</v>
      </c>
      <c r="AS21" s="46">
        <f>SUM(E21+J21+O21+T21+Y21+AD21+AI21+AN21)</f>
        <v>30670506.72</v>
      </c>
      <c r="AT21" s="46">
        <f>AS21-AR21</f>
        <v>2190567.969999999</v>
      </c>
      <c r="AU21" s="46">
        <f>AS21-AQ21</f>
        <v>30670506.72</v>
      </c>
      <c r="AW21" s="17"/>
      <c r="AX21" s="18"/>
      <c r="AY21" s="18"/>
    </row>
    <row r="22" spans="1:51" ht="25.5">
      <c r="A22" s="50" t="s">
        <v>91</v>
      </c>
      <c r="B22" s="7" t="s">
        <v>92</v>
      </c>
      <c r="C22" s="47"/>
      <c r="D22" s="47"/>
      <c r="E22" s="47">
        <v>39844487.21</v>
      </c>
      <c r="F22" s="46">
        <f>E22-D22</f>
        <v>39844487.21</v>
      </c>
      <c r="G22" s="46">
        <f>E22-C22</f>
        <v>39844487.21</v>
      </c>
      <c r="H22" s="47"/>
      <c r="I22" s="47"/>
      <c r="J22" s="47">
        <v>15952459.31</v>
      </c>
      <c r="K22" s="46">
        <f>J22-I22</f>
        <v>15952459.31</v>
      </c>
      <c r="L22" s="46">
        <f>J22-H22</f>
        <v>15952459.31</v>
      </c>
      <c r="M22" s="47"/>
      <c r="N22" s="47"/>
      <c r="O22" s="47">
        <v>13097883.03</v>
      </c>
      <c r="P22" s="46">
        <f>O22-N22</f>
        <v>13097883.03</v>
      </c>
      <c r="Q22" s="46">
        <f>O22-M22</f>
        <v>13097883.03</v>
      </c>
      <c r="R22" s="47"/>
      <c r="S22" s="47"/>
      <c r="T22" s="55">
        <v>17518595.99</v>
      </c>
      <c r="U22" s="46">
        <f>T22-S22</f>
        <v>17518595.99</v>
      </c>
      <c r="V22" s="46">
        <f>T22-R22</f>
        <v>17518595.99</v>
      </c>
      <c r="W22" s="47"/>
      <c r="X22" s="47"/>
      <c r="Y22" s="55">
        <v>1239719.02</v>
      </c>
      <c r="Z22" s="46">
        <f>Y22-X22</f>
        <v>1239719.02</v>
      </c>
      <c r="AA22" s="46">
        <f>Y22-W22</f>
        <v>1239719.02</v>
      </c>
      <c r="AB22" s="47"/>
      <c r="AC22" s="47"/>
      <c r="AD22" s="55">
        <v>3014721.63</v>
      </c>
      <c r="AE22" s="46">
        <f>AD22-AC22</f>
        <v>3014721.63</v>
      </c>
      <c r="AF22" s="46">
        <f>AD22-AB22</f>
        <v>3014721.63</v>
      </c>
      <c r="AG22" s="47"/>
      <c r="AH22" s="47"/>
      <c r="AI22" s="55">
        <v>1745864.55</v>
      </c>
      <c r="AJ22" s="46">
        <f>AI22-AH22</f>
        <v>1745864.55</v>
      </c>
      <c r="AK22" s="46">
        <f>AI22-AG22</f>
        <v>1745864.55</v>
      </c>
      <c r="AL22" s="47"/>
      <c r="AM22" s="47"/>
      <c r="AN22" s="55">
        <v>603404.39</v>
      </c>
      <c r="AO22" s="46">
        <f>AN22-AM22</f>
        <v>603404.39</v>
      </c>
      <c r="AP22" s="46">
        <f>AN22-AL22</f>
        <v>603404.39</v>
      </c>
      <c r="AQ22" s="46"/>
      <c r="AR22" s="46">
        <f>SUM(D22+I22+N22+S22+X22+AC22+AH22+AM22)</f>
        <v>0</v>
      </c>
      <c r="AS22" s="46">
        <f>SUM(E22+J22+O22+T22+Y22+AD22+AI22+AN22)</f>
        <v>93017135.12999998</v>
      </c>
      <c r="AT22" s="46">
        <f>AS22-AR22</f>
        <v>93017135.12999998</v>
      </c>
      <c r="AU22" s="46">
        <f>AS22-AQ22</f>
        <v>93017135.12999998</v>
      </c>
      <c r="AW22" s="17"/>
      <c r="AX22" s="18"/>
      <c r="AY22" s="18"/>
    </row>
    <row r="23" spans="1:51" ht="12.75">
      <c r="A23" s="20"/>
      <c r="B23" s="21"/>
      <c r="C23" s="47"/>
      <c r="D23" s="47"/>
      <c r="E23" s="47"/>
      <c r="F23" s="46">
        <f t="shared" si="4"/>
        <v>0</v>
      </c>
      <c r="G23" s="46">
        <f t="shared" si="0"/>
        <v>0</v>
      </c>
      <c r="H23" s="47"/>
      <c r="I23" s="47"/>
      <c r="J23" s="47"/>
      <c r="K23" s="46">
        <f t="shared" si="1"/>
        <v>0</v>
      </c>
      <c r="L23" s="46">
        <f t="shared" si="2"/>
        <v>0</v>
      </c>
      <c r="M23" s="47"/>
      <c r="N23" s="47"/>
      <c r="O23" s="47"/>
      <c r="P23" s="46">
        <f t="shared" si="5"/>
        <v>0</v>
      </c>
      <c r="Q23" s="46">
        <f t="shared" si="3"/>
        <v>0</v>
      </c>
      <c r="R23" s="47"/>
      <c r="S23" s="47"/>
      <c r="T23" s="55"/>
      <c r="U23" s="46">
        <f t="shared" si="6"/>
        <v>0</v>
      </c>
      <c r="V23" s="46">
        <f t="shared" si="7"/>
        <v>0</v>
      </c>
      <c r="W23" s="47"/>
      <c r="X23" s="47"/>
      <c r="Y23" s="55"/>
      <c r="Z23" s="46">
        <f t="shared" si="8"/>
        <v>0</v>
      </c>
      <c r="AA23" s="46">
        <f t="shared" si="9"/>
        <v>0</v>
      </c>
      <c r="AB23" s="47"/>
      <c r="AC23" s="47"/>
      <c r="AD23" s="55"/>
      <c r="AE23" s="46">
        <f t="shared" si="10"/>
        <v>0</v>
      </c>
      <c r="AF23" s="46">
        <f t="shared" si="11"/>
        <v>0</v>
      </c>
      <c r="AG23" s="47"/>
      <c r="AH23" s="47"/>
      <c r="AI23" s="55"/>
      <c r="AJ23" s="46"/>
      <c r="AK23" s="46"/>
      <c r="AL23" s="47"/>
      <c r="AM23" s="47"/>
      <c r="AN23" s="55"/>
      <c r="AO23" s="46"/>
      <c r="AP23" s="46"/>
      <c r="AQ23" s="46"/>
      <c r="AR23" s="46"/>
      <c r="AS23" s="46"/>
      <c r="AT23" s="46">
        <f t="shared" si="19"/>
        <v>0</v>
      </c>
      <c r="AU23" s="46">
        <f t="shared" si="20"/>
        <v>0</v>
      </c>
      <c r="AW23" s="17"/>
      <c r="AX23" s="18"/>
      <c r="AY23" s="18"/>
    </row>
    <row r="24" spans="1:51" ht="12.75">
      <c r="A24" s="16">
        <v>1020000</v>
      </c>
      <c r="B24" s="21" t="s">
        <v>37</v>
      </c>
      <c r="C24" s="47">
        <f>SUM(C25:C28)</f>
        <v>14982131.96</v>
      </c>
      <c r="D24" s="47">
        <f>SUM(D25:D28)</f>
        <v>13912352.149999999</v>
      </c>
      <c r="E24" s="47">
        <f>SUM(E25:E28)</f>
        <v>13720864.55</v>
      </c>
      <c r="F24" s="46">
        <f t="shared" si="4"/>
        <v>-191487.59999999776</v>
      </c>
      <c r="G24" s="46">
        <f t="shared" si="0"/>
        <v>-1261267.4100000001</v>
      </c>
      <c r="H24" s="47">
        <f>SUM(H25:H28)</f>
        <v>67403.5</v>
      </c>
      <c r="I24" s="47">
        <f>SUM(I25:I28)</f>
        <v>72618.65</v>
      </c>
      <c r="J24" s="47">
        <f>SUM(J25:J28)</f>
        <v>67398.65</v>
      </c>
      <c r="K24" s="46">
        <f t="shared" si="1"/>
        <v>-5220</v>
      </c>
      <c r="L24" s="46">
        <f t="shared" si="2"/>
        <v>-4.850000000005821</v>
      </c>
      <c r="M24" s="47">
        <f>SUM(M25:M28)</f>
        <v>3052074.02</v>
      </c>
      <c r="N24" s="47">
        <f>SUM(N25:N28)</f>
        <v>4368676.45</v>
      </c>
      <c r="O24" s="47">
        <f>SUM(O25:O28)</f>
        <v>5513414.87</v>
      </c>
      <c r="P24" s="46">
        <f t="shared" si="5"/>
        <v>1144738.42</v>
      </c>
      <c r="Q24" s="46">
        <f t="shared" si="3"/>
        <v>2461340.85</v>
      </c>
      <c r="R24" s="47">
        <f>SUM(R25:R28)</f>
        <v>181360.99</v>
      </c>
      <c r="S24" s="47">
        <f>SUM(S25:S28)</f>
        <v>189283.14</v>
      </c>
      <c r="T24" s="55">
        <f>SUM(T25:T28)</f>
        <v>289034.35</v>
      </c>
      <c r="U24" s="46">
        <f t="shared" si="6"/>
        <v>99751.20999999996</v>
      </c>
      <c r="V24" s="46">
        <f t="shared" si="7"/>
        <v>107673.35999999999</v>
      </c>
      <c r="W24" s="47">
        <f>SUM(W25:W28)</f>
        <v>2050876.7899999998</v>
      </c>
      <c r="X24" s="47">
        <f>SUM(X25:X28)</f>
        <v>1754274.79</v>
      </c>
      <c r="Y24" s="55">
        <f>SUM(Y25:Y28)</f>
        <v>2015009.48</v>
      </c>
      <c r="Z24" s="46">
        <f t="shared" si="8"/>
        <v>260734.68999999994</v>
      </c>
      <c r="AA24" s="46">
        <f t="shared" si="9"/>
        <v>-35867.30999999982</v>
      </c>
      <c r="AB24" s="47">
        <f>SUM(AB25:AB28)</f>
        <v>222613.8</v>
      </c>
      <c r="AC24" s="47">
        <f>SUM(AC25:AC28)</f>
        <v>89451.94</v>
      </c>
      <c r="AD24" s="55">
        <f>SUM(AD25:AD28)+406</f>
        <v>70705.87</v>
      </c>
      <c r="AE24" s="46">
        <f t="shared" si="10"/>
        <v>-18746.070000000007</v>
      </c>
      <c r="AF24" s="46">
        <f t="shared" si="11"/>
        <v>-151907.93</v>
      </c>
      <c r="AG24" s="47">
        <f>SUM(AG25:AG28)</f>
        <v>19720</v>
      </c>
      <c r="AH24" s="47">
        <f>SUM(AH25:AH28)</f>
        <v>10440</v>
      </c>
      <c r="AI24" s="55">
        <f>SUM(AI25:AI28)</f>
        <v>24940</v>
      </c>
      <c r="AJ24" s="46">
        <f t="shared" si="12"/>
        <v>14500</v>
      </c>
      <c r="AK24" s="46">
        <f t="shared" si="13"/>
        <v>5220</v>
      </c>
      <c r="AL24" s="47">
        <f>SUM(AL25:AL28)</f>
        <v>67406.57999999999</v>
      </c>
      <c r="AM24" s="47">
        <f>SUM(AM25:AM28)</f>
        <v>81948.68</v>
      </c>
      <c r="AN24" s="55">
        <f>SUM(AN25:AN28)</f>
        <v>63952.979999999996</v>
      </c>
      <c r="AO24" s="46">
        <f t="shared" si="14"/>
        <v>-17995.699999999997</v>
      </c>
      <c r="AP24" s="46">
        <f t="shared" si="15"/>
        <v>-3453.5999999999913</v>
      </c>
      <c r="AQ24" s="47">
        <f>SUM(AQ25:AQ28)</f>
        <v>20643587.639999997</v>
      </c>
      <c r="AR24" s="47">
        <f>SUM(D24+I24+N24+S24+X24+AC24+AH24+AM24)</f>
        <v>20479045.8</v>
      </c>
      <c r="AS24" s="47">
        <f t="shared" si="18"/>
        <v>21765320.750000004</v>
      </c>
      <c r="AT24" s="46">
        <f t="shared" si="19"/>
        <v>1286274.950000003</v>
      </c>
      <c r="AU24" s="46">
        <f t="shared" si="20"/>
        <v>1121733.1100000069</v>
      </c>
      <c r="AW24" s="17"/>
      <c r="AX24" s="18"/>
      <c r="AY24" s="18"/>
    </row>
    <row r="25" spans="1:51" ht="12.75">
      <c r="A25" s="16">
        <v>1020100</v>
      </c>
      <c r="B25" s="21" t="s">
        <v>36</v>
      </c>
      <c r="C25" s="47">
        <v>0</v>
      </c>
      <c r="D25" s="47">
        <v>0</v>
      </c>
      <c r="E25" s="47">
        <v>0</v>
      </c>
      <c r="F25" s="46">
        <f t="shared" si="4"/>
        <v>0</v>
      </c>
      <c r="G25" s="46">
        <f t="shared" si="0"/>
        <v>0</v>
      </c>
      <c r="H25" s="47">
        <v>0</v>
      </c>
      <c r="I25" s="47">
        <v>0</v>
      </c>
      <c r="J25" s="47">
        <v>0</v>
      </c>
      <c r="K25" s="46">
        <f t="shared" si="1"/>
        <v>0</v>
      </c>
      <c r="L25" s="46">
        <f t="shared" si="2"/>
        <v>0</v>
      </c>
      <c r="M25" s="47">
        <v>0</v>
      </c>
      <c r="N25" s="47">
        <v>0</v>
      </c>
      <c r="O25" s="47">
        <v>0</v>
      </c>
      <c r="P25" s="46">
        <f t="shared" si="5"/>
        <v>0</v>
      </c>
      <c r="Q25" s="46">
        <f t="shared" si="3"/>
        <v>0</v>
      </c>
      <c r="R25" s="47">
        <v>0</v>
      </c>
      <c r="S25" s="47">
        <v>0</v>
      </c>
      <c r="T25" s="55">
        <v>0</v>
      </c>
      <c r="U25" s="46">
        <f t="shared" si="6"/>
        <v>0</v>
      </c>
      <c r="V25" s="46">
        <f t="shared" si="7"/>
        <v>0</v>
      </c>
      <c r="W25" s="47">
        <v>0</v>
      </c>
      <c r="X25" s="47">
        <v>0</v>
      </c>
      <c r="Y25" s="55">
        <v>0</v>
      </c>
      <c r="Z25" s="46">
        <f t="shared" si="8"/>
        <v>0</v>
      </c>
      <c r="AA25" s="46">
        <f t="shared" si="9"/>
        <v>0</v>
      </c>
      <c r="AB25" s="47">
        <v>0</v>
      </c>
      <c r="AC25" s="47">
        <v>0</v>
      </c>
      <c r="AD25" s="55">
        <v>0</v>
      </c>
      <c r="AE25" s="46">
        <f t="shared" si="10"/>
        <v>0</v>
      </c>
      <c r="AF25" s="46">
        <f t="shared" si="11"/>
        <v>0</v>
      </c>
      <c r="AG25" s="47">
        <v>0</v>
      </c>
      <c r="AH25" s="47">
        <v>0</v>
      </c>
      <c r="AI25" s="55">
        <v>0</v>
      </c>
      <c r="AJ25" s="46">
        <f t="shared" si="12"/>
        <v>0</v>
      </c>
      <c r="AK25" s="46">
        <f t="shared" si="13"/>
        <v>0</v>
      </c>
      <c r="AL25" s="47">
        <v>0</v>
      </c>
      <c r="AM25" s="47">
        <v>0</v>
      </c>
      <c r="AN25" s="55">
        <v>0</v>
      </c>
      <c r="AO25" s="46">
        <f t="shared" si="14"/>
        <v>0</v>
      </c>
      <c r="AP25" s="46">
        <f t="shared" si="15"/>
        <v>0</v>
      </c>
      <c r="AQ25" s="46">
        <f>SUM(C25+H25+M25+R25+W25+AB25+AG25+AL25)</f>
        <v>0</v>
      </c>
      <c r="AR25" s="46">
        <f>SUM(D25+I25+N25+S25+X25+AC25+AH25+AM25)</f>
        <v>0</v>
      </c>
      <c r="AS25" s="46">
        <f>SUM(E25+J25+O25+T25+Y25+AD25+AI25+AN25)</f>
        <v>0</v>
      </c>
      <c r="AT25" s="46">
        <f t="shared" si="19"/>
        <v>0</v>
      </c>
      <c r="AU25" s="46">
        <f t="shared" si="20"/>
        <v>0</v>
      </c>
      <c r="AW25" s="17"/>
      <c r="AX25" s="18"/>
      <c r="AY25" s="18"/>
    </row>
    <row r="26" spans="1:51" ht="12.75">
      <c r="A26" s="16">
        <v>1020200</v>
      </c>
      <c r="B26" s="21" t="s">
        <v>51</v>
      </c>
      <c r="C26" s="47">
        <v>13702548.06</v>
      </c>
      <c r="D26" s="47">
        <v>12499220.54</v>
      </c>
      <c r="E26" s="47">
        <v>12474996.16</v>
      </c>
      <c r="F26" s="46">
        <f t="shared" si="4"/>
        <v>-24224.379999998957</v>
      </c>
      <c r="G26" s="46">
        <f t="shared" si="0"/>
        <v>-1227551.9000000004</v>
      </c>
      <c r="H26" s="47">
        <v>0</v>
      </c>
      <c r="I26" s="47">
        <v>0</v>
      </c>
      <c r="J26" s="47">
        <v>0</v>
      </c>
      <c r="K26" s="46">
        <f t="shared" si="1"/>
        <v>0</v>
      </c>
      <c r="L26" s="46">
        <f t="shared" si="2"/>
        <v>0</v>
      </c>
      <c r="M26" s="47">
        <v>2964590.27</v>
      </c>
      <c r="N26" s="47">
        <v>4316987</v>
      </c>
      <c r="O26" s="47">
        <v>5313549.42</v>
      </c>
      <c r="P26" s="46">
        <f t="shared" si="5"/>
        <v>996562.4199999999</v>
      </c>
      <c r="Q26" s="46">
        <f t="shared" si="3"/>
        <v>2348959.15</v>
      </c>
      <c r="R26" s="47">
        <v>77994.16</v>
      </c>
      <c r="S26" s="47">
        <v>93975.97</v>
      </c>
      <c r="T26" s="55">
        <v>145587.18</v>
      </c>
      <c r="U26" s="46">
        <f t="shared" si="6"/>
        <v>51611.20999999999</v>
      </c>
      <c r="V26" s="46">
        <f t="shared" si="7"/>
        <v>67593.01999999999</v>
      </c>
      <c r="W26" s="47">
        <v>1986801.4</v>
      </c>
      <c r="X26" s="47">
        <v>1700488.47</v>
      </c>
      <c r="Y26" s="55">
        <v>1981479.38</v>
      </c>
      <c r="Z26" s="46">
        <f t="shared" si="8"/>
        <v>280990.9099999999</v>
      </c>
      <c r="AA26" s="46">
        <f t="shared" si="9"/>
        <v>-5322.020000000019</v>
      </c>
      <c r="AB26" s="47">
        <v>13633.24</v>
      </c>
      <c r="AC26" s="47">
        <v>11257.12</v>
      </c>
      <c r="AD26" s="55">
        <v>5564.17</v>
      </c>
      <c r="AE26" s="46">
        <f t="shared" si="10"/>
        <v>-5692.950000000001</v>
      </c>
      <c r="AF26" s="46">
        <f t="shared" si="11"/>
        <v>-8069.07</v>
      </c>
      <c r="AG26" s="47">
        <v>0</v>
      </c>
      <c r="AH26" s="47">
        <v>0</v>
      </c>
      <c r="AI26" s="55">
        <v>0</v>
      </c>
      <c r="AJ26" s="46">
        <f t="shared" si="12"/>
        <v>0</v>
      </c>
      <c r="AK26" s="46">
        <f t="shared" si="13"/>
        <v>0</v>
      </c>
      <c r="AL26" s="47">
        <v>44282.88</v>
      </c>
      <c r="AM26" s="47">
        <v>52890.68</v>
      </c>
      <c r="AN26" s="55">
        <v>42995.7</v>
      </c>
      <c r="AO26" s="46">
        <f t="shared" si="14"/>
        <v>-9894.980000000003</v>
      </c>
      <c r="AP26" s="46">
        <f t="shared" si="15"/>
        <v>-1287.1800000000003</v>
      </c>
      <c r="AQ26" s="46">
        <f>SUM(C26+H26+M26+R26+W26+AB26+AG26+AL26)</f>
        <v>18789850.009999998</v>
      </c>
      <c r="AR26" s="46">
        <f>SUM(D26+I26+N26+S26+X26+AC26+AH26+AM26)</f>
        <v>18674819.779999997</v>
      </c>
      <c r="AS26" s="46">
        <f>SUM(E26+J26+O26+T26+Y26+AD26+AI26+AN26)</f>
        <v>19964172.009999998</v>
      </c>
      <c r="AT26" s="46">
        <f t="shared" si="19"/>
        <v>1289352.2300000004</v>
      </c>
      <c r="AU26" s="46">
        <f t="shared" si="20"/>
        <v>1174322</v>
      </c>
      <c r="AW26" s="17"/>
      <c r="AX26" s="18"/>
      <c r="AY26" s="18"/>
    </row>
    <row r="27" spans="1:51" ht="12.75">
      <c r="A27" s="16">
        <v>1020400</v>
      </c>
      <c r="B27" s="21" t="s">
        <v>52</v>
      </c>
      <c r="C27" s="47">
        <v>291736.66</v>
      </c>
      <c r="D27" s="47">
        <v>265338.2</v>
      </c>
      <c r="E27" s="47">
        <v>178142.67</v>
      </c>
      <c r="F27" s="46">
        <f t="shared" si="4"/>
        <v>-87195.53</v>
      </c>
      <c r="G27" s="46">
        <f t="shared" si="0"/>
        <v>-113593.98999999996</v>
      </c>
      <c r="H27" s="47">
        <v>0</v>
      </c>
      <c r="I27" s="47">
        <v>0</v>
      </c>
      <c r="J27" s="47">
        <v>0</v>
      </c>
      <c r="K27" s="46">
        <f t="shared" si="1"/>
        <v>0</v>
      </c>
      <c r="L27" s="46">
        <f t="shared" si="2"/>
        <v>0</v>
      </c>
      <c r="M27" s="47">
        <v>0</v>
      </c>
      <c r="N27" s="47">
        <v>0</v>
      </c>
      <c r="O27" s="47">
        <v>0</v>
      </c>
      <c r="P27" s="46">
        <f t="shared" si="5"/>
        <v>0</v>
      </c>
      <c r="Q27" s="46">
        <f t="shared" si="3"/>
        <v>0</v>
      </c>
      <c r="R27" s="47">
        <v>0</v>
      </c>
      <c r="S27" s="47">
        <v>0</v>
      </c>
      <c r="T27" s="55">
        <v>0</v>
      </c>
      <c r="U27" s="46">
        <f t="shared" si="6"/>
        <v>0</v>
      </c>
      <c r="V27" s="46">
        <f t="shared" si="7"/>
        <v>0</v>
      </c>
      <c r="W27" s="47">
        <v>37975.39</v>
      </c>
      <c r="X27" s="47">
        <v>17246.32</v>
      </c>
      <c r="Y27" s="55">
        <v>12070.1</v>
      </c>
      <c r="Z27" s="46">
        <f t="shared" si="8"/>
        <v>-5176.219999999999</v>
      </c>
      <c r="AA27" s="46">
        <f t="shared" si="9"/>
        <v>-25905.29</v>
      </c>
      <c r="AB27" s="47">
        <v>0</v>
      </c>
      <c r="AC27" s="47">
        <v>0</v>
      </c>
      <c r="AD27" s="55">
        <v>0</v>
      </c>
      <c r="AE27" s="46">
        <f t="shared" si="10"/>
        <v>0</v>
      </c>
      <c r="AF27" s="46">
        <f t="shared" si="11"/>
        <v>0</v>
      </c>
      <c r="AG27" s="47">
        <v>0</v>
      </c>
      <c r="AH27" s="47">
        <v>0</v>
      </c>
      <c r="AI27" s="55">
        <v>0</v>
      </c>
      <c r="AJ27" s="46">
        <f t="shared" si="12"/>
        <v>0</v>
      </c>
      <c r="AK27" s="46">
        <f t="shared" si="13"/>
        <v>0</v>
      </c>
      <c r="AL27" s="47">
        <v>2243.7</v>
      </c>
      <c r="AM27" s="47">
        <v>0</v>
      </c>
      <c r="AN27" s="55">
        <v>77.28</v>
      </c>
      <c r="AO27" s="46">
        <f t="shared" si="14"/>
        <v>77.28</v>
      </c>
      <c r="AP27" s="46">
        <f t="shared" si="15"/>
        <v>-2166.4199999999996</v>
      </c>
      <c r="AQ27" s="46">
        <f aca="true" t="shared" si="21" ref="AQ27:AS28">SUM(C27+H27+M27+R27+W27+AB27+AG27+AL27)</f>
        <v>331955.75</v>
      </c>
      <c r="AR27" s="46">
        <f t="shared" si="21"/>
        <v>282584.52</v>
      </c>
      <c r="AS27" s="46">
        <f t="shared" si="21"/>
        <v>190290.05000000002</v>
      </c>
      <c r="AT27" s="46">
        <f t="shared" si="19"/>
        <v>-92294.47</v>
      </c>
      <c r="AU27" s="46">
        <f t="shared" si="20"/>
        <v>-141665.69999999998</v>
      </c>
      <c r="AW27" s="17"/>
      <c r="AX27" s="18"/>
      <c r="AY27" s="18"/>
    </row>
    <row r="28" spans="1:51" ht="12.75">
      <c r="A28" s="16">
        <v>1020500</v>
      </c>
      <c r="B28" s="21" t="s">
        <v>53</v>
      </c>
      <c r="C28" s="47">
        <v>987847.24</v>
      </c>
      <c r="D28" s="47">
        <v>1147793.41</v>
      </c>
      <c r="E28" s="47">
        <v>1067725.72</v>
      </c>
      <c r="F28" s="46">
        <f t="shared" si="4"/>
        <v>-80067.68999999994</v>
      </c>
      <c r="G28" s="46">
        <f t="shared" si="0"/>
        <v>79878.47999999998</v>
      </c>
      <c r="H28" s="47">
        <v>67403.5</v>
      </c>
      <c r="I28" s="47">
        <v>72618.65</v>
      </c>
      <c r="J28" s="47">
        <v>67398.65</v>
      </c>
      <c r="K28" s="46">
        <f t="shared" si="1"/>
        <v>-5220</v>
      </c>
      <c r="L28" s="46">
        <f t="shared" si="2"/>
        <v>-4.850000000005821</v>
      </c>
      <c r="M28" s="47">
        <v>87483.75</v>
      </c>
      <c r="N28" s="47">
        <v>51689.45</v>
      </c>
      <c r="O28" s="47">
        <v>199865.45</v>
      </c>
      <c r="P28" s="46">
        <f t="shared" si="5"/>
        <v>148176</v>
      </c>
      <c r="Q28" s="46">
        <f t="shared" si="3"/>
        <v>112381.70000000001</v>
      </c>
      <c r="R28" s="47">
        <v>103366.83</v>
      </c>
      <c r="S28" s="47">
        <v>95307.17</v>
      </c>
      <c r="T28" s="55">
        <v>143447.17</v>
      </c>
      <c r="U28" s="46">
        <f t="shared" si="6"/>
        <v>48140.000000000015</v>
      </c>
      <c r="V28" s="46">
        <f t="shared" si="7"/>
        <v>40080.34000000001</v>
      </c>
      <c r="W28" s="47">
        <v>26100</v>
      </c>
      <c r="X28" s="47">
        <v>36540</v>
      </c>
      <c r="Y28" s="55">
        <v>21460</v>
      </c>
      <c r="Z28" s="46">
        <f t="shared" si="8"/>
        <v>-15080</v>
      </c>
      <c r="AA28" s="46">
        <f t="shared" si="9"/>
        <v>-4640</v>
      </c>
      <c r="AB28" s="47">
        <v>208980.56</v>
      </c>
      <c r="AC28" s="47">
        <v>78194.82</v>
      </c>
      <c r="AD28" s="55">
        <v>64735.7</v>
      </c>
      <c r="AE28" s="46">
        <f t="shared" si="10"/>
        <v>-13459.12000000001</v>
      </c>
      <c r="AF28" s="46">
        <f t="shared" si="11"/>
        <v>-144244.86</v>
      </c>
      <c r="AG28" s="47">
        <v>19720</v>
      </c>
      <c r="AH28" s="47">
        <v>10440</v>
      </c>
      <c r="AI28" s="55">
        <v>24940</v>
      </c>
      <c r="AJ28" s="46">
        <f t="shared" si="12"/>
        <v>14500</v>
      </c>
      <c r="AK28" s="46">
        <f t="shared" si="13"/>
        <v>5220</v>
      </c>
      <c r="AL28" s="47">
        <v>20880</v>
      </c>
      <c r="AM28" s="47">
        <v>29058</v>
      </c>
      <c r="AN28" s="55">
        <v>20880</v>
      </c>
      <c r="AO28" s="46">
        <f t="shared" si="14"/>
        <v>-8178</v>
      </c>
      <c r="AP28" s="46">
        <f t="shared" si="15"/>
        <v>0</v>
      </c>
      <c r="AQ28" s="46">
        <f t="shared" si="21"/>
        <v>1521781.8800000001</v>
      </c>
      <c r="AR28" s="46">
        <f t="shared" si="21"/>
        <v>1521641.4999999998</v>
      </c>
      <c r="AS28" s="46">
        <f t="shared" si="21"/>
        <v>1610452.6899999997</v>
      </c>
      <c r="AT28" s="46">
        <f t="shared" si="19"/>
        <v>88811.18999999994</v>
      </c>
      <c r="AU28" s="46">
        <f t="shared" si="20"/>
        <v>88670.80999999959</v>
      </c>
      <c r="AW28" s="17"/>
      <c r="AX28" s="18"/>
      <c r="AY28" s="18"/>
    </row>
    <row r="29" spans="1:51" ht="12.75">
      <c r="A29" s="20"/>
      <c r="B29" s="21"/>
      <c r="C29" s="47"/>
      <c r="D29" s="47"/>
      <c r="E29" s="47"/>
      <c r="F29" s="46">
        <f t="shared" si="4"/>
        <v>0</v>
      </c>
      <c r="G29" s="46">
        <f t="shared" si="0"/>
        <v>0</v>
      </c>
      <c r="H29" s="47"/>
      <c r="I29" s="47"/>
      <c r="J29" s="47"/>
      <c r="K29" s="46">
        <f t="shared" si="1"/>
        <v>0</v>
      </c>
      <c r="L29" s="46">
        <f t="shared" si="2"/>
        <v>0</v>
      </c>
      <c r="M29" s="47"/>
      <c r="N29" s="47"/>
      <c r="O29" s="47"/>
      <c r="P29" s="46">
        <f t="shared" si="5"/>
        <v>0</v>
      </c>
      <c r="Q29" s="46">
        <f t="shared" si="3"/>
        <v>0</v>
      </c>
      <c r="R29" s="47"/>
      <c r="S29" s="47"/>
      <c r="T29" s="55"/>
      <c r="U29" s="46">
        <f t="shared" si="6"/>
        <v>0</v>
      </c>
      <c r="V29" s="46">
        <f t="shared" si="7"/>
        <v>0</v>
      </c>
      <c r="W29" s="47"/>
      <c r="X29" s="47"/>
      <c r="Y29" s="55"/>
      <c r="Z29" s="46">
        <f t="shared" si="8"/>
        <v>0</v>
      </c>
      <c r="AA29" s="46">
        <f t="shared" si="9"/>
        <v>0</v>
      </c>
      <c r="AB29" s="47"/>
      <c r="AC29" s="47"/>
      <c r="AD29" s="55"/>
      <c r="AE29" s="46">
        <f t="shared" si="10"/>
        <v>0</v>
      </c>
      <c r="AF29" s="46">
        <f t="shared" si="11"/>
        <v>0</v>
      </c>
      <c r="AG29" s="47"/>
      <c r="AH29" s="47"/>
      <c r="AI29" s="55"/>
      <c r="AJ29" s="46">
        <f t="shared" si="12"/>
        <v>0</v>
      </c>
      <c r="AK29" s="46">
        <f t="shared" si="13"/>
        <v>0</v>
      </c>
      <c r="AL29" s="47"/>
      <c r="AM29" s="47"/>
      <c r="AN29" s="55"/>
      <c r="AO29" s="46">
        <f t="shared" si="14"/>
        <v>0</v>
      </c>
      <c r="AP29" s="46">
        <f t="shared" si="15"/>
        <v>0</v>
      </c>
      <c r="AQ29" s="46"/>
      <c r="AR29" s="46"/>
      <c r="AS29" s="46"/>
      <c r="AT29" s="46">
        <f t="shared" si="19"/>
        <v>0</v>
      </c>
      <c r="AU29" s="46">
        <f t="shared" si="20"/>
        <v>0</v>
      </c>
      <c r="AW29" s="17"/>
      <c r="AX29" s="18"/>
      <c r="AY29" s="18"/>
    </row>
    <row r="30" spans="1:51" ht="12.75">
      <c r="A30" s="16">
        <v>1040000</v>
      </c>
      <c r="B30" s="21" t="s">
        <v>2</v>
      </c>
      <c r="C30" s="47">
        <v>1498289.65</v>
      </c>
      <c r="D30" s="47">
        <v>644369.88</v>
      </c>
      <c r="E30" s="47">
        <v>566177</v>
      </c>
      <c r="F30" s="46">
        <f t="shared" si="4"/>
        <v>-78192.88</v>
      </c>
      <c r="G30" s="46">
        <f t="shared" si="0"/>
        <v>-932112.6499999999</v>
      </c>
      <c r="H30" s="47">
        <v>114756.35</v>
      </c>
      <c r="I30" s="47">
        <v>95694.72</v>
      </c>
      <c r="J30" s="47">
        <v>74552.5</v>
      </c>
      <c r="K30" s="46">
        <f t="shared" si="1"/>
        <v>-21142.22</v>
      </c>
      <c r="L30" s="46">
        <f t="shared" si="2"/>
        <v>-40203.850000000006</v>
      </c>
      <c r="M30" s="47">
        <v>320877.04</v>
      </c>
      <c r="N30" s="47">
        <v>277202.32</v>
      </c>
      <c r="O30" s="47">
        <v>290209.37</v>
      </c>
      <c r="P30" s="46">
        <f t="shared" si="5"/>
        <v>13007.049999999988</v>
      </c>
      <c r="Q30" s="46">
        <f t="shared" si="3"/>
        <v>-30667.669999999984</v>
      </c>
      <c r="R30" s="47">
        <v>565524.87</v>
      </c>
      <c r="S30" s="47">
        <v>354799.52</v>
      </c>
      <c r="T30" s="55">
        <v>362495.25</v>
      </c>
      <c r="U30" s="46">
        <f t="shared" si="6"/>
        <v>7695.729999999981</v>
      </c>
      <c r="V30" s="46">
        <f t="shared" si="7"/>
        <v>-203029.62</v>
      </c>
      <c r="W30" s="47">
        <v>456902.6</v>
      </c>
      <c r="X30" s="47">
        <v>601490.71</v>
      </c>
      <c r="Y30" s="55">
        <v>540210.13</v>
      </c>
      <c r="Z30" s="46">
        <f t="shared" si="8"/>
        <v>-61280.57999999996</v>
      </c>
      <c r="AA30" s="46">
        <f t="shared" si="9"/>
        <v>83307.53000000003</v>
      </c>
      <c r="AB30" s="47">
        <v>559103.05</v>
      </c>
      <c r="AC30" s="47">
        <v>473780.58</v>
      </c>
      <c r="AD30" s="55">
        <v>378711.02</v>
      </c>
      <c r="AE30" s="46">
        <f t="shared" si="10"/>
        <v>-95069.56</v>
      </c>
      <c r="AF30" s="46">
        <f t="shared" si="11"/>
        <v>-180392.03000000003</v>
      </c>
      <c r="AG30" s="47">
        <v>342564.87</v>
      </c>
      <c r="AH30" s="47">
        <v>518524.94</v>
      </c>
      <c r="AI30" s="55">
        <v>441019.5</v>
      </c>
      <c r="AJ30" s="46">
        <f t="shared" si="12"/>
        <v>-77505.44</v>
      </c>
      <c r="AK30" s="46">
        <f t="shared" si="13"/>
        <v>98454.63</v>
      </c>
      <c r="AL30" s="47">
        <v>49471.07</v>
      </c>
      <c r="AM30" s="47">
        <v>58350.71</v>
      </c>
      <c r="AN30" s="55">
        <v>73396.8</v>
      </c>
      <c r="AO30" s="46">
        <f t="shared" si="14"/>
        <v>15046.090000000004</v>
      </c>
      <c r="AP30" s="46">
        <f t="shared" si="15"/>
        <v>23925.730000000003</v>
      </c>
      <c r="AQ30" s="46">
        <f>SUM(C30+H30+M30+R30+W30+AB30+AG30+AL30)</f>
        <v>3907489.5000000005</v>
      </c>
      <c r="AR30" s="46">
        <f>SUM(D30+I30+N30+S30+X30+AC30+AH30+AM30)</f>
        <v>3024213.38</v>
      </c>
      <c r="AS30" s="46">
        <f>SUM(E30+J30+O30+T30+Y30+AD30+AI30+AN30)</f>
        <v>2726771.57</v>
      </c>
      <c r="AT30" s="46">
        <f t="shared" si="19"/>
        <v>-297441.81000000006</v>
      </c>
      <c r="AU30" s="46">
        <f t="shared" si="20"/>
        <v>-1180717.9300000006</v>
      </c>
      <c r="AW30" s="17"/>
      <c r="AX30" s="18"/>
      <c r="AY30" s="18"/>
    </row>
    <row r="31" spans="1:51" ht="12.75">
      <c r="A31" s="16"/>
      <c r="B31" s="21"/>
      <c r="C31" s="47"/>
      <c r="D31" s="47"/>
      <c r="E31" s="47"/>
      <c r="F31" s="46">
        <f t="shared" si="4"/>
        <v>0</v>
      </c>
      <c r="G31" s="46">
        <f t="shared" si="0"/>
        <v>0</v>
      </c>
      <c r="H31" s="47"/>
      <c r="I31" s="47"/>
      <c r="J31" s="47"/>
      <c r="K31" s="46">
        <f t="shared" si="1"/>
        <v>0</v>
      </c>
      <c r="L31" s="46">
        <f t="shared" si="2"/>
        <v>0</v>
      </c>
      <c r="M31" s="47"/>
      <c r="N31" s="47"/>
      <c r="O31" s="47"/>
      <c r="P31" s="46">
        <f t="shared" si="5"/>
        <v>0</v>
      </c>
      <c r="Q31" s="46">
        <f t="shared" si="3"/>
        <v>0</v>
      </c>
      <c r="R31" s="47"/>
      <c r="S31" s="47"/>
      <c r="T31" s="55"/>
      <c r="U31" s="46">
        <f t="shared" si="6"/>
        <v>0</v>
      </c>
      <c r="V31" s="46">
        <f t="shared" si="7"/>
        <v>0</v>
      </c>
      <c r="W31" s="47"/>
      <c r="X31" s="47"/>
      <c r="Y31" s="55"/>
      <c r="Z31" s="46">
        <f t="shared" si="8"/>
        <v>0</v>
      </c>
      <c r="AA31" s="46">
        <f t="shared" si="9"/>
        <v>0</v>
      </c>
      <c r="AB31" s="47"/>
      <c r="AC31" s="47"/>
      <c r="AD31" s="55"/>
      <c r="AE31" s="46">
        <f t="shared" si="10"/>
        <v>0</v>
      </c>
      <c r="AF31" s="46">
        <f t="shared" si="11"/>
        <v>0</v>
      </c>
      <c r="AG31" s="47"/>
      <c r="AH31" s="47"/>
      <c r="AI31" s="55"/>
      <c r="AJ31" s="46">
        <f t="shared" si="12"/>
        <v>0</v>
      </c>
      <c r="AK31" s="46">
        <f t="shared" si="13"/>
        <v>0</v>
      </c>
      <c r="AL31" s="47"/>
      <c r="AM31" s="47"/>
      <c r="AN31" s="55"/>
      <c r="AO31" s="46">
        <f t="shared" si="14"/>
        <v>0</v>
      </c>
      <c r="AP31" s="46">
        <f t="shared" si="15"/>
        <v>0</v>
      </c>
      <c r="AQ31" s="46"/>
      <c r="AR31" s="46"/>
      <c r="AS31" s="46"/>
      <c r="AT31" s="46">
        <f t="shared" si="19"/>
        <v>0</v>
      </c>
      <c r="AU31" s="46">
        <f t="shared" si="20"/>
        <v>0</v>
      </c>
      <c r="AW31" s="17"/>
      <c r="AX31" s="18"/>
      <c r="AY31" s="18"/>
    </row>
    <row r="32" spans="1:51" ht="12.75">
      <c r="A32" s="16">
        <v>1050000</v>
      </c>
      <c r="B32" s="21" t="s">
        <v>15</v>
      </c>
      <c r="C32" s="47">
        <v>8818164.1</v>
      </c>
      <c r="D32" s="47">
        <v>8781395.93</v>
      </c>
      <c r="E32" s="47">
        <v>8936291.85</v>
      </c>
      <c r="F32" s="46">
        <f t="shared" si="4"/>
        <v>154895.91999999993</v>
      </c>
      <c r="G32" s="46">
        <f t="shared" si="0"/>
        <v>118127.75</v>
      </c>
      <c r="H32" s="47">
        <v>1685895.13</v>
      </c>
      <c r="I32" s="47">
        <v>1836102.26</v>
      </c>
      <c r="J32" s="47">
        <v>1455404.89</v>
      </c>
      <c r="K32" s="46">
        <f t="shared" si="1"/>
        <v>-380697.3700000001</v>
      </c>
      <c r="L32" s="46">
        <f t="shared" si="2"/>
        <v>-230490.24</v>
      </c>
      <c r="M32" s="47">
        <v>5329426.3</v>
      </c>
      <c r="N32" s="47">
        <v>5344702.74</v>
      </c>
      <c r="O32" s="47">
        <v>5194799.05</v>
      </c>
      <c r="P32" s="46">
        <f t="shared" si="5"/>
        <v>-149903.6900000004</v>
      </c>
      <c r="Q32" s="46">
        <f t="shared" si="3"/>
        <v>-134627.25</v>
      </c>
      <c r="R32" s="47">
        <v>14494398.379999999</v>
      </c>
      <c r="S32" s="47">
        <v>13475978.69</v>
      </c>
      <c r="T32" s="55">
        <v>12748548.91</v>
      </c>
      <c r="U32" s="46">
        <f t="shared" si="6"/>
        <v>-727429.7799999993</v>
      </c>
      <c r="V32" s="46">
        <f t="shared" si="7"/>
        <v>-1745849.4699999988</v>
      </c>
      <c r="W32" s="47">
        <v>3633380.4000000004</v>
      </c>
      <c r="X32" s="47">
        <v>2465680.16</v>
      </c>
      <c r="Y32" s="55">
        <v>4229775.14</v>
      </c>
      <c r="Z32" s="46">
        <f t="shared" si="8"/>
        <v>1764094.9799999995</v>
      </c>
      <c r="AA32" s="46">
        <f t="shared" si="9"/>
        <v>596394.7399999993</v>
      </c>
      <c r="AB32" s="47">
        <v>7791938.98</v>
      </c>
      <c r="AC32" s="47">
        <v>9466618.33</v>
      </c>
      <c r="AD32" s="55">
        <v>8572840.98</v>
      </c>
      <c r="AE32" s="46">
        <f t="shared" si="10"/>
        <v>-893777.3499999996</v>
      </c>
      <c r="AF32" s="46">
        <f t="shared" si="11"/>
        <v>780902</v>
      </c>
      <c r="AG32" s="47">
        <v>6603093.03</v>
      </c>
      <c r="AH32" s="47">
        <v>7968562.9</v>
      </c>
      <c r="AI32" s="55">
        <v>7465728.29</v>
      </c>
      <c r="AJ32" s="46">
        <f t="shared" si="12"/>
        <v>-502834.61000000034</v>
      </c>
      <c r="AK32" s="46">
        <f t="shared" si="13"/>
        <v>862635.2599999998</v>
      </c>
      <c r="AL32" s="47">
        <v>1337573.94</v>
      </c>
      <c r="AM32" s="47">
        <v>1475442.67</v>
      </c>
      <c r="AN32" s="55">
        <v>1585857.96</v>
      </c>
      <c r="AO32" s="46">
        <f t="shared" si="14"/>
        <v>110415.29000000004</v>
      </c>
      <c r="AP32" s="46">
        <f t="shared" si="15"/>
        <v>248284.02000000002</v>
      </c>
      <c r="AQ32" s="46">
        <f>SUM(C32+H32+M32+R32+W32+AB32+AG32+AL32)</f>
        <v>49693870.260000005</v>
      </c>
      <c r="AR32" s="46">
        <f>SUM(D32+I32+N32+S32+X32+AC32+AH32+AM32)</f>
        <v>50814483.68</v>
      </c>
      <c r="AS32" s="46">
        <f>SUM(E32+J32+O32+T32+Y32+AD32+AI32+AN32)</f>
        <v>50189247.07</v>
      </c>
      <c r="AT32" s="46">
        <f t="shared" si="19"/>
        <v>-625236.6099999994</v>
      </c>
      <c r="AU32" s="46">
        <f t="shared" si="20"/>
        <v>495376.80999999493</v>
      </c>
      <c r="AW32" s="17"/>
      <c r="AX32" s="18"/>
      <c r="AY32" s="18"/>
    </row>
    <row r="33" spans="1:51" ht="12.75">
      <c r="A33" s="16">
        <v>1050100</v>
      </c>
      <c r="B33" s="21" t="s">
        <v>16</v>
      </c>
      <c r="C33" s="46">
        <f>SUM(C34:C36)</f>
        <v>5133663.890000001</v>
      </c>
      <c r="D33" s="47">
        <f>SUM(D34:D36)</f>
        <v>4916451.05</v>
      </c>
      <c r="E33" s="47">
        <f>SUM(E34:E36)</f>
        <v>5564688.9399999995</v>
      </c>
      <c r="F33" s="46">
        <f t="shared" si="4"/>
        <v>648237.8899999997</v>
      </c>
      <c r="G33" s="46">
        <f t="shared" si="0"/>
        <v>431025.0499999989</v>
      </c>
      <c r="H33" s="46">
        <f>SUM(H34:H36)</f>
        <v>59682.27</v>
      </c>
      <c r="I33" s="46">
        <f>SUM(I34:I36)</f>
        <v>64303.11</v>
      </c>
      <c r="J33" s="46">
        <f>SUM(J34:J36)</f>
        <v>66027.49</v>
      </c>
      <c r="K33" s="46">
        <f t="shared" si="1"/>
        <v>1724.3800000000047</v>
      </c>
      <c r="L33" s="46">
        <f t="shared" si="2"/>
        <v>6345.220000000008</v>
      </c>
      <c r="M33" s="46">
        <f>SUM(M34:M36)</f>
        <v>4368837.7299999995</v>
      </c>
      <c r="N33" s="46">
        <f>SUM(N34:N36)</f>
        <v>4270717.43</v>
      </c>
      <c r="O33" s="46">
        <f>SUM(O34:O36)</f>
        <v>4182406.19</v>
      </c>
      <c r="P33" s="46">
        <f t="shared" si="5"/>
        <v>-88311.23999999976</v>
      </c>
      <c r="Q33" s="46">
        <f t="shared" si="3"/>
        <v>-186431.53999999957</v>
      </c>
      <c r="R33" s="46">
        <f>SUM(R34:R36)</f>
        <v>5897031.61</v>
      </c>
      <c r="S33" s="46">
        <f>SUM(S34:S36)</f>
        <v>5295273.57</v>
      </c>
      <c r="T33" s="56">
        <f>SUM(T34:T36)</f>
        <v>6034273.040000001</v>
      </c>
      <c r="U33" s="46">
        <f t="shared" si="6"/>
        <v>738999.4700000007</v>
      </c>
      <c r="V33" s="46">
        <f t="shared" si="7"/>
        <v>137241.43000000063</v>
      </c>
      <c r="W33" s="46">
        <f>SUM(W34:W36)</f>
        <v>1474748.06</v>
      </c>
      <c r="X33" s="46">
        <f>SUM(X34:X36)</f>
        <v>1837755.9300000002</v>
      </c>
      <c r="Y33" s="56">
        <f>SUM(Y34:Y36)</f>
        <v>2389304.31</v>
      </c>
      <c r="Z33" s="46">
        <f t="shared" si="8"/>
        <v>551548.3799999999</v>
      </c>
      <c r="AA33" s="46">
        <f t="shared" si="9"/>
        <v>914556.25</v>
      </c>
      <c r="AB33" s="46">
        <f>SUM(AB34:AB36)</f>
        <v>5711076.69</v>
      </c>
      <c r="AC33" s="46">
        <f>SUM(AC34:AC36)</f>
        <v>5418305.749999999</v>
      </c>
      <c r="AD33" s="56">
        <f>SUM(AD34:AD36)</f>
        <v>5895660.9799999995</v>
      </c>
      <c r="AE33" s="46">
        <f t="shared" si="10"/>
        <v>477355.23000000045</v>
      </c>
      <c r="AF33" s="46">
        <f t="shared" si="11"/>
        <v>184584.2899999991</v>
      </c>
      <c r="AG33" s="46">
        <f>SUM(AG34:AG36)</f>
        <v>1533664.7100000002</v>
      </c>
      <c r="AH33" s="46">
        <f>SUM(AH34:AH36)</f>
        <v>1817749.51</v>
      </c>
      <c r="AI33" s="56">
        <f>SUM(AI34:AI36)</f>
        <v>2950509.69</v>
      </c>
      <c r="AJ33" s="46">
        <f t="shared" si="12"/>
        <v>1132760.18</v>
      </c>
      <c r="AK33" s="46">
        <f t="shared" si="13"/>
        <v>1416844.9799999997</v>
      </c>
      <c r="AL33" s="46">
        <f>SUM(AL34:AL36)</f>
        <v>748908.19</v>
      </c>
      <c r="AM33" s="46">
        <f>SUM(AM34:AM36)</f>
        <v>853735.0700000001</v>
      </c>
      <c r="AN33" s="56">
        <f>SUM(AN34:AN36)</f>
        <v>1229360.3699999999</v>
      </c>
      <c r="AO33" s="46">
        <f t="shared" si="14"/>
        <v>375625.2999999998</v>
      </c>
      <c r="AP33" s="46">
        <f t="shared" si="15"/>
        <v>480452.17999999993</v>
      </c>
      <c r="AQ33" s="46">
        <f>SUM(AQ34:AQ36)</f>
        <v>24927613.150000006</v>
      </c>
      <c r="AR33" s="46">
        <f>SUM(AR34:AR36)</f>
        <v>24474291.42</v>
      </c>
      <c r="AS33" s="46">
        <f>SUM(AS34:AS36)</f>
        <v>28312231.009999998</v>
      </c>
      <c r="AT33" s="46">
        <f t="shared" si="19"/>
        <v>3837939.589999996</v>
      </c>
      <c r="AU33" s="46">
        <f t="shared" si="20"/>
        <v>3384617.859999992</v>
      </c>
      <c r="AW33" s="17"/>
      <c r="AX33" s="18"/>
      <c r="AY33" s="18"/>
    </row>
    <row r="34" spans="1:51" ht="12.75">
      <c r="A34" s="20">
        <v>1050101</v>
      </c>
      <c r="B34" s="35" t="s">
        <v>17</v>
      </c>
      <c r="C34" s="49">
        <v>3869.94</v>
      </c>
      <c r="D34" s="49">
        <v>25511.54</v>
      </c>
      <c r="E34" s="49">
        <v>8610.46</v>
      </c>
      <c r="F34" s="48">
        <f t="shared" si="4"/>
        <v>-16901.08</v>
      </c>
      <c r="G34" s="48">
        <f t="shared" si="0"/>
        <v>4740.519999999999</v>
      </c>
      <c r="H34" s="49">
        <v>0</v>
      </c>
      <c r="I34" s="49">
        <v>0</v>
      </c>
      <c r="J34" s="49">
        <v>0</v>
      </c>
      <c r="K34" s="48">
        <f t="shared" si="1"/>
        <v>0</v>
      </c>
      <c r="L34" s="48">
        <f t="shared" si="2"/>
        <v>0</v>
      </c>
      <c r="M34" s="49">
        <v>2859.87</v>
      </c>
      <c r="N34" s="49">
        <v>41994.59</v>
      </c>
      <c r="O34" s="49">
        <v>5718.92</v>
      </c>
      <c r="P34" s="48">
        <f t="shared" si="5"/>
        <v>-36275.67</v>
      </c>
      <c r="Q34" s="48">
        <f t="shared" si="3"/>
        <v>2859.05</v>
      </c>
      <c r="R34" s="49">
        <v>1045055.16</v>
      </c>
      <c r="S34" s="49">
        <v>608038.04</v>
      </c>
      <c r="T34" s="57">
        <v>1569398.07</v>
      </c>
      <c r="U34" s="48">
        <f t="shared" si="6"/>
        <v>961360.03</v>
      </c>
      <c r="V34" s="48">
        <f t="shared" si="7"/>
        <v>524342.91</v>
      </c>
      <c r="W34" s="49">
        <v>16374.010000000002</v>
      </c>
      <c r="X34" s="49">
        <v>239771.36</v>
      </c>
      <c r="Y34" s="57">
        <v>874315.42</v>
      </c>
      <c r="Z34" s="48">
        <f t="shared" si="8"/>
        <v>634544.06</v>
      </c>
      <c r="AA34" s="48">
        <f t="shared" si="9"/>
        <v>857941.41</v>
      </c>
      <c r="AB34" s="49">
        <v>1586228.6700000002</v>
      </c>
      <c r="AC34" s="49">
        <v>1270097.58</v>
      </c>
      <c r="AD34" s="57">
        <v>1637180.6099999999</v>
      </c>
      <c r="AE34" s="48">
        <f t="shared" si="10"/>
        <v>367083.0299999998</v>
      </c>
      <c r="AF34" s="48">
        <f t="shared" si="11"/>
        <v>50951.93999999971</v>
      </c>
      <c r="AG34" s="49">
        <v>389858.61</v>
      </c>
      <c r="AH34" s="49">
        <v>587867.3800000001</v>
      </c>
      <c r="AI34" s="57">
        <v>1553778.78</v>
      </c>
      <c r="AJ34" s="48">
        <f t="shared" si="12"/>
        <v>965911.3999999999</v>
      </c>
      <c r="AK34" s="48">
        <f t="shared" si="13"/>
        <v>1163920.17</v>
      </c>
      <c r="AL34" s="49">
        <v>234577.56</v>
      </c>
      <c r="AM34" s="49">
        <v>325286.46</v>
      </c>
      <c r="AN34" s="57">
        <v>528340.96</v>
      </c>
      <c r="AO34" s="48">
        <f t="shared" si="14"/>
        <v>203054.49999999994</v>
      </c>
      <c r="AP34" s="48">
        <f t="shared" si="15"/>
        <v>293763.39999999997</v>
      </c>
      <c r="AQ34" s="48">
        <f aca="true" t="shared" si="22" ref="AQ34:AS40">SUM(C34+H34+M34+R34+W34+AB34+AG34+AL34)</f>
        <v>3278823.8200000003</v>
      </c>
      <c r="AR34" s="48">
        <f t="shared" si="22"/>
        <v>3098566.95</v>
      </c>
      <c r="AS34" s="48">
        <f t="shared" si="22"/>
        <v>6177343.22</v>
      </c>
      <c r="AT34" s="48">
        <f t="shared" si="19"/>
        <v>3078776.2699999996</v>
      </c>
      <c r="AU34" s="48">
        <f t="shared" si="20"/>
        <v>2898519.3999999994</v>
      </c>
      <c r="AW34" s="17"/>
      <c r="AX34" s="18"/>
      <c r="AY34" s="18"/>
    </row>
    <row r="35" spans="1:51" ht="12.75">
      <c r="A35" s="20">
        <v>1050102</v>
      </c>
      <c r="B35" s="35" t="s">
        <v>18</v>
      </c>
      <c r="C35" s="49">
        <v>5101131.3</v>
      </c>
      <c r="D35" s="49">
        <v>4882505.43</v>
      </c>
      <c r="E35" s="49">
        <v>5544890.52</v>
      </c>
      <c r="F35" s="48">
        <f t="shared" si="4"/>
        <v>662385.0899999999</v>
      </c>
      <c r="G35" s="48">
        <f t="shared" si="0"/>
        <v>443759.21999999974</v>
      </c>
      <c r="H35" s="49">
        <v>58792.18</v>
      </c>
      <c r="I35" s="49">
        <v>63879.1</v>
      </c>
      <c r="J35" s="49">
        <v>65557.94</v>
      </c>
      <c r="K35" s="48">
        <f t="shared" si="1"/>
        <v>1678.8400000000038</v>
      </c>
      <c r="L35" s="48">
        <f t="shared" si="2"/>
        <v>6765.760000000002</v>
      </c>
      <c r="M35" s="49">
        <v>4349944.18</v>
      </c>
      <c r="N35" s="49">
        <v>4219560.29</v>
      </c>
      <c r="O35" s="49">
        <v>4165131.72</v>
      </c>
      <c r="P35" s="48">
        <f t="shared" si="5"/>
        <v>-54428.56999999983</v>
      </c>
      <c r="Q35" s="48">
        <f t="shared" si="3"/>
        <v>-184812.4599999995</v>
      </c>
      <c r="R35" s="49">
        <v>4566260.01</v>
      </c>
      <c r="S35" s="49">
        <v>4582940.99</v>
      </c>
      <c r="T35" s="57">
        <v>4378982.61</v>
      </c>
      <c r="U35" s="48">
        <f t="shared" si="6"/>
        <v>-203958.3799999999</v>
      </c>
      <c r="V35" s="48">
        <f t="shared" si="7"/>
        <v>-187277.39999999944</v>
      </c>
      <c r="W35" s="49">
        <v>1284399.81</v>
      </c>
      <c r="X35" s="49">
        <v>1375910.26</v>
      </c>
      <c r="Y35" s="57">
        <v>1282065.71</v>
      </c>
      <c r="Z35" s="48">
        <f t="shared" si="8"/>
        <v>-93844.55000000005</v>
      </c>
      <c r="AA35" s="48">
        <f t="shared" si="9"/>
        <v>-2334.100000000093</v>
      </c>
      <c r="AB35" s="49">
        <v>3956342.5700000003</v>
      </c>
      <c r="AC35" s="49">
        <v>4006769.03</v>
      </c>
      <c r="AD35" s="57">
        <v>4124460.9</v>
      </c>
      <c r="AE35" s="48">
        <f t="shared" si="10"/>
        <v>117691.87000000011</v>
      </c>
      <c r="AF35" s="48">
        <f t="shared" si="11"/>
        <v>168118.3299999996</v>
      </c>
      <c r="AG35" s="49">
        <v>1033567.26</v>
      </c>
      <c r="AH35" s="49">
        <v>1067294.68</v>
      </c>
      <c r="AI35" s="57">
        <v>1242634.82</v>
      </c>
      <c r="AJ35" s="48">
        <f t="shared" si="12"/>
        <v>175340.14000000013</v>
      </c>
      <c r="AK35" s="48">
        <f t="shared" si="13"/>
        <v>209067.56000000006</v>
      </c>
      <c r="AL35" s="49">
        <v>463142.92</v>
      </c>
      <c r="AM35" s="49">
        <v>465493.11</v>
      </c>
      <c r="AN35" s="57">
        <v>611752.92</v>
      </c>
      <c r="AO35" s="48">
        <f t="shared" si="14"/>
        <v>146259.81000000006</v>
      </c>
      <c r="AP35" s="48">
        <f t="shared" si="15"/>
        <v>148610.00000000006</v>
      </c>
      <c r="AQ35" s="48">
        <f t="shared" si="22"/>
        <v>20813580.230000004</v>
      </c>
      <c r="AR35" s="48">
        <f t="shared" si="22"/>
        <v>20664352.89</v>
      </c>
      <c r="AS35" s="48">
        <f t="shared" si="22"/>
        <v>21415477.14</v>
      </c>
      <c r="AT35" s="48">
        <f t="shared" si="19"/>
        <v>751124.25</v>
      </c>
      <c r="AU35" s="48">
        <f t="shared" si="20"/>
        <v>601896.9099999964</v>
      </c>
      <c r="AW35" s="17"/>
      <c r="AX35" s="18"/>
      <c r="AY35" s="18"/>
    </row>
    <row r="36" spans="1:51" ht="12.75">
      <c r="A36" s="22">
        <v>1050103</v>
      </c>
      <c r="B36" s="36" t="s">
        <v>19</v>
      </c>
      <c r="C36" s="49">
        <v>28662.65</v>
      </c>
      <c r="D36" s="49">
        <v>8434.08</v>
      </c>
      <c r="E36" s="49">
        <v>11187.96</v>
      </c>
      <c r="F36" s="48">
        <f t="shared" si="4"/>
        <v>2753.879999999999</v>
      </c>
      <c r="G36" s="48">
        <f t="shared" si="0"/>
        <v>-17474.690000000002</v>
      </c>
      <c r="H36" s="49">
        <v>890.09</v>
      </c>
      <c r="I36" s="49">
        <v>424.01</v>
      </c>
      <c r="J36" s="49">
        <v>469.55</v>
      </c>
      <c r="K36" s="48">
        <f t="shared" si="1"/>
        <v>45.54000000000002</v>
      </c>
      <c r="L36" s="48">
        <f t="shared" si="2"/>
        <v>-420.54</v>
      </c>
      <c r="M36" s="49">
        <v>16033.68</v>
      </c>
      <c r="N36" s="49">
        <v>9162.55</v>
      </c>
      <c r="O36" s="49">
        <v>11555.55</v>
      </c>
      <c r="P36" s="48">
        <f t="shared" si="5"/>
        <v>2393</v>
      </c>
      <c r="Q36" s="48">
        <f t="shared" si="3"/>
        <v>-4478.130000000001</v>
      </c>
      <c r="R36" s="49">
        <v>285716.44</v>
      </c>
      <c r="S36" s="49">
        <v>104294.54</v>
      </c>
      <c r="T36" s="57">
        <v>85892.36</v>
      </c>
      <c r="U36" s="48">
        <f t="shared" si="6"/>
        <v>-18402.179999999993</v>
      </c>
      <c r="V36" s="48">
        <f t="shared" si="7"/>
        <v>-199824.08000000002</v>
      </c>
      <c r="W36" s="49">
        <v>173974.24</v>
      </c>
      <c r="X36" s="49">
        <v>222074.31</v>
      </c>
      <c r="Y36" s="57">
        <v>232923.18</v>
      </c>
      <c r="Z36" s="48">
        <f t="shared" si="8"/>
        <v>10848.869999999995</v>
      </c>
      <c r="AA36" s="48">
        <f t="shared" si="9"/>
        <v>58948.94</v>
      </c>
      <c r="AB36" s="49">
        <v>168505.45</v>
      </c>
      <c r="AC36" s="49">
        <v>141439.14</v>
      </c>
      <c r="AD36" s="57">
        <v>134019.47</v>
      </c>
      <c r="AE36" s="48">
        <f t="shared" si="10"/>
        <v>-7419.670000000013</v>
      </c>
      <c r="AF36" s="48">
        <f t="shared" si="11"/>
        <v>-34485.98000000001</v>
      </c>
      <c r="AG36" s="49">
        <v>110238.84</v>
      </c>
      <c r="AH36" s="49">
        <v>162587.45</v>
      </c>
      <c r="AI36" s="57">
        <v>154096.09</v>
      </c>
      <c r="AJ36" s="48">
        <f t="shared" si="12"/>
        <v>-8491.360000000015</v>
      </c>
      <c r="AK36" s="48">
        <f t="shared" si="13"/>
        <v>43857.25</v>
      </c>
      <c r="AL36" s="49">
        <v>51187.71</v>
      </c>
      <c r="AM36" s="49">
        <v>62955.5</v>
      </c>
      <c r="AN36" s="57">
        <v>89266.49</v>
      </c>
      <c r="AO36" s="48">
        <f t="shared" si="14"/>
        <v>26310.990000000005</v>
      </c>
      <c r="AP36" s="48">
        <f t="shared" si="15"/>
        <v>38078.780000000006</v>
      </c>
      <c r="AQ36" s="48">
        <f t="shared" si="22"/>
        <v>835209.1</v>
      </c>
      <c r="AR36" s="48">
        <f t="shared" si="22"/>
        <v>711371.5800000001</v>
      </c>
      <c r="AS36" s="48">
        <f t="shared" si="22"/>
        <v>719410.6499999999</v>
      </c>
      <c r="AT36" s="48">
        <f t="shared" si="19"/>
        <v>8039.069999999832</v>
      </c>
      <c r="AU36" s="48">
        <f t="shared" si="20"/>
        <v>-115798.45000000007</v>
      </c>
      <c r="AW36" s="17"/>
      <c r="AX36" s="18"/>
      <c r="AY36" s="18"/>
    </row>
    <row r="37" spans="1:51" ht="25.5">
      <c r="A37" s="16">
        <v>1050200</v>
      </c>
      <c r="B37" s="24" t="s">
        <v>54</v>
      </c>
      <c r="C37" s="47">
        <v>3252284.55</v>
      </c>
      <c r="D37" s="47">
        <v>3345809.5100000002</v>
      </c>
      <c r="E37" s="47">
        <v>2951481.49</v>
      </c>
      <c r="F37" s="46">
        <f t="shared" si="4"/>
        <v>-394328.02</v>
      </c>
      <c r="G37" s="46">
        <f t="shared" si="0"/>
        <v>-300803.0599999996</v>
      </c>
      <c r="H37" s="47">
        <v>1626154.86</v>
      </c>
      <c r="I37" s="47">
        <v>1766439.95</v>
      </c>
      <c r="J37" s="47">
        <v>1389377.4</v>
      </c>
      <c r="K37" s="46">
        <f t="shared" si="1"/>
        <v>-377062.55000000005</v>
      </c>
      <c r="L37" s="46">
        <f t="shared" si="2"/>
        <v>-236777.4600000002</v>
      </c>
      <c r="M37" s="47">
        <v>720664.07</v>
      </c>
      <c r="N37" s="47">
        <v>880024.63</v>
      </c>
      <c r="O37" s="47">
        <v>852782.37</v>
      </c>
      <c r="P37" s="46">
        <f t="shared" si="5"/>
        <v>-27242.26000000001</v>
      </c>
      <c r="Q37" s="46">
        <f t="shared" si="3"/>
        <v>132118.30000000005</v>
      </c>
      <c r="R37" s="47">
        <v>186529.84</v>
      </c>
      <c r="S37" s="47">
        <v>146986.29</v>
      </c>
      <c r="T37" s="55">
        <v>1001639.04</v>
      </c>
      <c r="U37" s="46">
        <f t="shared" si="6"/>
        <v>854652.75</v>
      </c>
      <c r="V37" s="46">
        <f t="shared" si="7"/>
        <v>815109.2000000001</v>
      </c>
      <c r="W37" s="47">
        <v>82654.72</v>
      </c>
      <c r="X37" s="47">
        <v>105744.35</v>
      </c>
      <c r="Y37" s="55">
        <v>92146.3</v>
      </c>
      <c r="Z37" s="46">
        <f t="shared" si="8"/>
        <v>-13598.050000000003</v>
      </c>
      <c r="AA37" s="46">
        <f t="shared" si="9"/>
        <v>9491.580000000002</v>
      </c>
      <c r="AB37" s="47">
        <v>252495.76</v>
      </c>
      <c r="AC37" s="47">
        <v>200784</v>
      </c>
      <c r="AD37" s="55">
        <v>281256.84</v>
      </c>
      <c r="AE37" s="46">
        <f t="shared" si="10"/>
        <v>80472.84000000003</v>
      </c>
      <c r="AF37" s="46">
        <f t="shared" si="11"/>
        <v>28761.080000000016</v>
      </c>
      <c r="AG37" s="47">
        <v>213759.21</v>
      </c>
      <c r="AH37" s="47">
        <v>247818.67</v>
      </c>
      <c r="AI37" s="55">
        <v>256463.58</v>
      </c>
      <c r="AJ37" s="46">
        <f t="shared" si="12"/>
        <v>8644.909999999974</v>
      </c>
      <c r="AK37" s="46">
        <f t="shared" si="13"/>
        <v>42704.369999999995</v>
      </c>
      <c r="AL37" s="47">
        <v>120645.15</v>
      </c>
      <c r="AM37" s="47">
        <v>126220.53</v>
      </c>
      <c r="AN37" s="55">
        <v>119911.99</v>
      </c>
      <c r="AO37" s="46">
        <f t="shared" si="14"/>
        <v>-6308.539999999994</v>
      </c>
      <c r="AP37" s="46">
        <f t="shared" si="15"/>
        <v>-733.1599999999889</v>
      </c>
      <c r="AQ37" s="46">
        <f t="shared" si="22"/>
        <v>6455188.16</v>
      </c>
      <c r="AR37" s="46">
        <f t="shared" si="22"/>
        <v>6819827.93</v>
      </c>
      <c r="AS37" s="46">
        <f t="shared" si="22"/>
        <v>6945059.010000001</v>
      </c>
      <c r="AT37" s="46">
        <f t="shared" si="19"/>
        <v>125231.080000001</v>
      </c>
      <c r="AU37" s="46">
        <f t="shared" si="20"/>
        <v>489870.85000000056</v>
      </c>
      <c r="AW37" s="17"/>
      <c r="AX37" s="18"/>
      <c r="AY37" s="18"/>
    </row>
    <row r="38" spans="1:51" ht="24" customHeight="1">
      <c r="A38" s="16">
        <v>1050400</v>
      </c>
      <c r="B38" s="24" t="s">
        <v>65</v>
      </c>
      <c r="C38" s="47">
        <v>0</v>
      </c>
      <c r="D38" s="47">
        <v>0</v>
      </c>
      <c r="E38" s="47">
        <v>0</v>
      </c>
      <c r="F38" s="46">
        <f t="shared" si="4"/>
        <v>0</v>
      </c>
      <c r="G38" s="46">
        <f t="shared" si="0"/>
        <v>0</v>
      </c>
      <c r="H38" s="47">
        <v>0</v>
      </c>
      <c r="I38" s="47">
        <v>0</v>
      </c>
      <c r="J38" s="47">
        <v>0</v>
      </c>
      <c r="K38" s="46">
        <f t="shared" si="1"/>
        <v>0</v>
      </c>
      <c r="L38" s="46">
        <f t="shared" si="2"/>
        <v>0</v>
      </c>
      <c r="M38" s="47">
        <v>65908.97</v>
      </c>
      <c r="N38" s="47">
        <v>76610.07</v>
      </c>
      <c r="O38" s="47">
        <v>71936.07</v>
      </c>
      <c r="P38" s="46">
        <f t="shared" si="5"/>
        <v>-4674</v>
      </c>
      <c r="Q38" s="46">
        <f t="shared" si="3"/>
        <v>6027.100000000006</v>
      </c>
      <c r="R38" s="47">
        <v>3698354.61</v>
      </c>
      <c r="S38" s="47">
        <v>2578329.3</v>
      </c>
      <c r="T38" s="55">
        <v>1701041.85</v>
      </c>
      <c r="U38" s="46">
        <f t="shared" si="6"/>
        <v>-877287.4499999997</v>
      </c>
      <c r="V38" s="46">
        <f t="shared" si="7"/>
        <v>-1997312.7599999998</v>
      </c>
      <c r="W38" s="47">
        <v>1304157.56</v>
      </c>
      <c r="X38" s="47">
        <v>222870.76</v>
      </c>
      <c r="Y38" s="55">
        <v>951540.92</v>
      </c>
      <c r="Z38" s="46">
        <f t="shared" si="8"/>
        <v>728670.16</v>
      </c>
      <c r="AA38" s="46">
        <f t="shared" si="9"/>
        <v>-352616.64</v>
      </c>
      <c r="AB38" s="47">
        <v>714768.35</v>
      </c>
      <c r="AC38" s="47">
        <v>1225099.76</v>
      </c>
      <c r="AD38" s="55">
        <v>612945.33</v>
      </c>
      <c r="AE38" s="46">
        <f t="shared" si="10"/>
        <v>-612154.43</v>
      </c>
      <c r="AF38" s="46">
        <f t="shared" si="11"/>
        <v>-101823.02000000002</v>
      </c>
      <c r="AG38" s="47">
        <v>2075472.5</v>
      </c>
      <c r="AH38" s="47">
        <v>2471461.28</v>
      </c>
      <c r="AI38" s="55">
        <v>1698757.83</v>
      </c>
      <c r="AJ38" s="46">
        <f t="shared" si="12"/>
        <v>-772703.4499999997</v>
      </c>
      <c r="AK38" s="46">
        <f t="shared" si="13"/>
        <v>-376714.6699999999</v>
      </c>
      <c r="AL38" s="47">
        <v>65580.2</v>
      </c>
      <c r="AM38" s="47">
        <v>29068.51</v>
      </c>
      <c r="AN38" s="55">
        <v>14405.87</v>
      </c>
      <c r="AO38" s="46">
        <f t="shared" si="14"/>
        <v>-14662.639999999998</v>
      </c>
      <c r="AP38" s="46">
        <f t="shared" si="15"/>
        <v>-51174.329999999994</v>
      </c>
      <c r="AQ38" s="46">
        <f t="shared" si="22"/>
        <v>7924242.19</v>
      </c>
      <c r="AR38" s="46">
        <f t="shared" si="22"/>
        <v>6603439.68</v>
      </c>
      <c r="AS38" s="46">
        <f t="shared" si="22"/>
        <v>5050627.87</v>
      </c>
      <c r="AT38" s="46">
        <f t="shared" si="19"/>
        <v>-1552811.8099999996</v>
      </c>
      <c r="AU38" s="46">
        <f t="shared" si="20"/>
        <v>-2873614.3200000003</v>
      </c>
      <c r="AW38" s="17"/>
      <c r="AX38" s="18"/>
      <c r="AY38" s="18"/>
    </row>
    <row r="39" spans="1:51" ht="12.75">
      <c r="A39" s="16">
        <v>1051100</v>
      </c>
      <c r="B39" s="21" t="s">
        <v>32</v>
      </c>
      <c r="C39" s="47">
        <v>199075.71</v>
      </c>
      <c r="D39" s="47">
        <v>462365.22</v>
      </c>
      <c r="E39" s="47">
        <v>391746.33</v>
      </c>
      <c r="F39" s="46">
        <f t="shared" si="4"/>
        <v>-70618.88999999996</v>
      </c>
      <c r="G39" s="46">
        <f t="shared" si="0"/>
        <v>192670.62000000002</v>
      </c>
      <c r="H39" s="47">
        <v>0</v>
      </c>
      <c r="I39" s="47">
        <v>0</v>
      </c>
      <c r="J39" s="47">
        <v>0</v>
      </c>
      <c r="K39" s="46">
        <f t="shared" si="1"/>
        <v>0</v>
      </c>
      <c r="L39" s="46">
        <f t="shared" si="2"/>
        <v>0</v>
      </c>
      <c r="M39" s="47">
        <v>67865.22</v>
      </c>
      <c r="N39" s="47">
        <v>90498.64</v>
      </c>
      <c r="O39" s="47">
        <v>52979.94</v>
      </c>
      <c r="P39" s="46">
        <f t="shared" si="5"/>
        <v>-37518.7</v>
      </c>
      <c r="Q39" s="46">
        <f t="shared" si="3"/>
        <v>-14885.279999999999</v>
      </c>
      <c r="R39" s="47">
        <v>1196607.76</v>
      </c>
      <c r="S39" s="47">
        <v>1797275.8399999999</v>
      </c>
      <c r="T39" s="55">
        <v>757261.2100000001</v>
      </c>
      <c r="U39" s="46">
        <f t="shared" si="6"/>
        <v>-1040014.6299999998</v>
      </c>
      <c r="V39" s="46">
        <f t="shared" si="7"/>
        <v>-439346.54999999993</v>
      </c>
      <c r="W39" s="47">
        <v>98141</v>
      </c>
      <c r="X39" s="47">
        <v>100257.26000000001</v>
      </c>
      <c r="Y39" s="55">
        <v>19705.82</v>
      </c>
      <c r="Z39" s="46">
        <f t="shared" si="8"/>
        <v>-80551.44</v>
      </c>
      <c r="AA39" s="46">
        <f t="shared" si="9"/>
        <v>-78435.18</v>
      </c>
      <c r="AB39" s="47">
        <v>698580.62</v>
      </c>
      <c r="AC39" s="47">
        <v>2058479.23</v>
      </c>
      <c r="AD39" s="55">
        <v>1359246.83</v>
      </c>
      <c r="AE39" s="46">
        <f t="shared" si="10"/>
        <v>-699232.3999999999</v>
      </c>
      <c r="AF39" s="46">
        <f t="shared" si="11"/>
        <v>660666.2100000001</v>
      </c>
      <c r="AG39" s="47">
        <v>1512081.5899999999</v>
      </c>
      <c r="AH39" s="47">
        <v>1975552.43</v>
      </c>
      <c r="AI39" s="55">
        <v>1008484.19</v>
      </c>
      <c r="AJ39" s="46">
        <f t="shared" si="12"/>
        <v>-967068.24</v>
      </c>
      <c r="AK39" s="46">
        <f t="shared" si="13"/>
        <v>-503597.3999999999</v>
      </c>
      <c r="AL39" s="47">
        <v>357847.54</v>
      </c>
      <c r="AM39" s="47">
        <v>440459.35000000003</v>
      </c>
      <c r="AN39" s="55">
        <v>182913.52000000002</v>
      </c>
      <c r="AO39" s="46">
        <f t="shared" si="14"/>
        <v>-257545.83000000002</v>
      </c>
      <c r="AP39" s="46">
        <f t="shared" si="15"/>
        <v>-174934.01999999996</v>
      </c>
      <c r="AQ39" s="46">
        <f t="shared" si="22"/>
        <v>4130199.44</v>
      </c>
      <c r="AR39" s="46">
        <f t="shared" si="22"/>
        <v>6924887.969999999</v>
      </c>
      <c r="AS39" s="46">
        <f t="shared" si="22"/>
        <v>3772337.84</v>
      </c>
      <c r="AT39" s="46">
        <f t="shared" si="19"/>
        <v>-3152550.129999999</v>
      </c>
      <c r="AU39" s="46">
        <f t="shared" si="20"/>
        <v>-357861.6000000001</v>
      </c>
      <c r="AW39" s="17"/>
      <c r="AX39" s="18"/>
      <c r="AY39" s="18"/>
    </row>
    <row r="40" spans="1:51" ht="12.75">
      <c r="A40" s="16">
        <v>1051200</v>
      </c>
      <c r="B40" s="21" t="s">
        <v>55</v>
      </c>
      <c r="C40" s="47">
        <v>0</v>
      </c>
      <c r="D40" s="47">
        <v>0</v>
      </c>
      <c r="E40" s="47">
        <v>0</v>
      </c>
      <c r="F40" s="46">
        <f t="shared" si="4"/>
        <v>0</v>
      </c>
      <c r="G40" s="46">
        <f t="shared" si="0"/>
        <v>0</v>
      </c>
      <c r="H40" s="47">
        <v>0</v>
      </c>
      <c r="I40" s="47">
        <v>0</v>
      </c>
      <c r="J40" s="47">
        <v>0</v>
      </c>
      <c r="K40" s="46">
        <f t="shared" si="1"/>
        <v>0</v>
      </c>
      <c r="L40" s="46">
        <f t="shared" si="2"/>
        <v>0</v>
      </c>
      <c r="M40" s="47">
        <v>22084.68</v>
      </c>
      <c r="N40" s="47">
        <v>18266.85</v>
      </c>
      <c r="O40" s="47">
        <v>24104.23</v>
      </c>
      <c r="P40" s="46">
        <f t="shared" si="5"/>
        <v>5837.380000000001</v>
      </c>
      <c r="Q40" s="46">
        <f t="shared" si="3"/>
        <v>2019.5499999999993</v>
      </c>
      <c r="R40" s="47">
        <v>3482663.6</v>
      </c>
      <c r="S40" s="47">
        <v>3630532.68</v>
      </c>
      <c r="T40" s="55">
        <v>3165972.93</v>
      </c>
      <c r="U40" s="46">
        <f t="shared" si="6"/>
        <v>-464559.75</v>
      </c>
      <c r="V40" s="46">
        <f t="shared" si="7"/>
        <v>-316690.6699999999</v>
      </c>
      <c r="W40" s="47">
        <v>649618.7</v>
      </c>
      <c r="X40" s="47">
        <v>184290.54</v>
      </c>
      <c r="Y40" s="55">
        <v>739724.71</v>
      </c>
      <c r="Z40" s="46">
        <f t="shared" si="8"/>
        <v>555434.1699999999</v>
      </c>
      <c r="AA40" s="46">
        <f t="shared" si="9"/>
        <v>90106.01000000001</v>
      </c>
      <c r="AB40" s="47">
        <v>400782.7</v>
      </c>
      <c r="AC40" s="47">
        <v>527638.71</v>
      </c>
      <c r="AD40" s="55">
        <v>401869.08</v>
      </c>
      <c r="AE40" s="46">
        <f t="shared" si="10"/>
        <v>-125769.62999999995</v>
      </c>
      <c r="AF40" s="46">
        <f t="shared" si="11"/>
        <v>1086.3800000000047</v>
      </c>
      <c r="AG40" s="47">
        <v>1250834.75</v>
      </c>
      <c r="AH40" s="47">
        <v>1436041.66</v>
      </c>
      <c r="AI40" s="55">
        <v>1538095.19</v>
      </c>
      <c r="AJ40" s="46">
        <f t="shared" si="12"/>
        <v>102053.53000000003</v>
      </c>
      <c r="AK40" s="46">
        <f t="shared" si="13"/>
        <v>287260.43999999994</v>
      </c>
      <c r="AL40" s="47">
        <v>38086.76</v>
      </c>
      <c r="AM40" s="47">
        <v>7132.39</v>
      </c>
      <c r="AN40" s="55">
        <v>821.04</v>
      </c>
      <c r="AO40" s="46">
        <f t="shared" si="14"/>
        <v>-6311.35</v>
      </c>
      <c r="AP40" s="46">
        <f t="shared" si="15"/>
        <v>-37265.72</v>
      </c>
      <c r="AQ40" s="46">
        <f t="shared" si="22"/>
        <v>5844071.19</v>
      </c>
      <c r="AR40" s="46">
        <f t="shared" si="22"/>
        <v>5803902.83</v>
      </c>
      <c r="AS40" s="46">
        <f t="shared" si="22"/>
        <v>5870587.180000001</v>
      </c>
      <c r="AT40" s="46">
        <f t="shared" si="19"/>
        <v>66684.35000000056</v>
      </c>
      <c r="AU40" s="46">
        <f t="shared" si="20"/>
        <v>26515.990000000224</v>
      </c>
      <c r="AW40" s="17"/>
      <c r="AX40" s="18"/>
      <c r="AY40" s="18"/>
    </row>
    <row r="41" spans="1:51" ht="12.75">
      <c r="A41" s="20"/>
      <c r="B41" s="35"/>
      <c r="C41" s="49"/>
      <c r="D41" s="47">
        <v>0</v>
      </c>
      <c r="E41" s="47">
        <v>0</v>
      </c>
      <c r="F41" s="46">
        <f t="shared" si="4"/>
        <v>0</v>
      </c>
      <c r="G41" s="46">
        <f t="shared" si="0"/>
        <v>0</v>
      </c>
      <c r="H41" s="49"/>
      <c r="I41" s="49"/>
      <c r="J41" s="49"/>
      <c r="K41" s="46">
        <f t="shared" si="1"/>
        <v>0</v>
      </c>
      <c r="L41" s="46">
        <f t="shared" si="2"/>
        <v>0</v>
      </c>
      <c r="M41" s="49"/>
      <c r="N41" s="49"/>
      <c r="O41" s="49"/>
      <c r="P41" s="46">
        <f t="shared" si="5"/>
        <v>0</v>
      </c>
      <c r="Q41" s="46">
        <f t="shared" si="3"/>
        <v>0</v>
      </c>
      <c r="R41" s="49"/>
      <c r="S41" s="49"/>
      <c r="T41" s="57"/>
      <c r="U41" s="46">
        <f t="shared" si="6"/>
        <v>0</v>
      </c>
      <c r="V41" s="46">
        <f t="shared" si="7"/>
        <v>0</v>
      </c>
      <c r="W41" s="49"/>
      <c r="X41" s="49"/>
      <c r="Y41" s="57"/>
      <c r="Z41" s="46">
        <f t="shared" si="8"/>
        <v>0</v>
      </c>
      <c r="AA41" s="46">
        <f t="shared" si="9"/>
        <v>0</v>
      </c>
      <c r="AB41" s="49"/>
      <c r="AC41" s="49"/>
      <c r="AD41" s="57"/>
      <c r="AE41" s="46">
        <f t="shared" si="10"/>
        <v>0</v>
      </c>
      <c r="AF41" s="46">
        <f t="shared" si="11"/>
        <v>0</v>
      </c>
      <c r="AG41" s="49"/>
      <c r="AH41" s="49"/>
      <c r="AI41" s="57"/>
      <c r="AJ41" s="46">
        <f t="shared" si="12"/>
        <v>0</v>
      </c>
      <c r="AK41" s="46">
        <f t="shared" si="13"/>
        <v>0</v>
      </c>
      <c r="AL41" s="49"/>
      <c r="AM41" s="49"/>
      <c r="AN41" s="57"/>
      <c r="AO41" s="46">
        <f t="shared" si="14"/>
        <v>0</v>
      </c>
      <c r="AP41" s="46">
        <f t="shared" si="15"/>
        <v>0</v>
      </c>
      <c r="AQ41" s="46"/>
      <c r="AR41" s="46"/>
      <c r="AS41" s="46"/>
      <c r="AT41" s="46">
        <f t="shared" si="19"/>
        <v>0</v>
      </c>
      <c r="AU41" s="46">
        <f t="shared" si="20"/>
        <v>0</v>
      </c>
      <c r="AW41" s="17"/>
      <c r="AX41" s="18"/>
      <c r="AY41" s="18"/>
    </row>
    <row r="42" spans="1:51" s="13" customFormat="1" ht="12.75">
      <c r="A42" s="16">
        <v>1060000</v>
      </c>
      <c r="B42" s="21" t="s">
        <v>20</v>
      </c>
      <c r="C42" s="47">
        <f>C43</f>
        <v>209688308.36668897</v>
      </c>
      <c r="D42" s="47">
        <f>D43</f>
        <v>177486816.385384</v>
      </c>
      <c r="E42" s="47">
        <f>E43</f>
        <v>200980399.06</v>
      </c>
      <c r="F42" s="46">
        <f t="shared" si="4"/>
        <v>23493582.67461601</v>
      </c>
      <c r="G42" s="46">
        <f t="shared" si="0"/>
        <v>-8707909.306688964</v>
      </c>
      <c r="H42" s="47">
        <f>H43</f>
        <v>0</v>
      </c>
      <c r="I42" s="47">
        <v>0</v>
      </c>
      <c r="J42" s="47">
        <v>0</v>
      </c>
      <c r="K42" s="46">
        <f t="shared" si="1"/>
        <v>0</v>
      </c>
      <c r="L42" s="46">
        <f t="shared" si="2"/>
        <v>0</v>
      </c>
      <c r="M42" s="47">
        <f>M43</f>
        <v>0</v>
      </c>
      <c r="N42" s="47">
        <v>0</v>
      </c>
      <c r="O42" s="47">
        <v>0</v>
      </c>
      <c r="P42" s="46">
        <f t="shared" si="5"/>
        <v>0</v>
      </c>
      <c r="Q42" s="46">
        <f t="shared" si="3"/>
        <v>0</v>
      </c>
      <c r="R42" s="47">
        <f>R43</f>
        <v>0</v>
      </c>
      <c r="S42" s="47">
        <v>0</v>
      </c>
      <c r="T42" s="55">
        <v>0</v>
      </c>
      <c r="U42" s="46">
        <f t="shared" si="6"/>
        <v>0</v>
      </c>
      <c r="V42" s="46">
        <f t="shared" si="7"/>
        <v>0</v>
      </c>
      <c r="W42" s="47">
        <f>W43</f>
        <v>0</v>
      </c>
      <c r="X42" s="47">
        <v>0</v>
      </c>
      <c r="Y42" s="55">
        <v>0</v>
      </c>
      <c r="Z42" s="46">
        <f t="shared" si="8"/>
        <v>0</v>
      </c>
      <c r="AA42" s="46">
        <f t="shared" si="9"/>
        <v>0</v>
      </c>
      <c r="AB42" s="47">
        <f>AB43</f>
        <v>0</v>
      </c>
      <c r="AC42" s="47">
        <v>0</v>
      </c>
      <c r="AD42" s="55">
        <v>0</v>
      </c>
      <c r="AE42" s="46">
        <f t="shared" si="10"/>
        <v>0</v>
      </c>
      <c r="AF42" s="46">
        <f t="shared" si="11"/>
        <v>0</v>
      </c>
      <c r="AG42" s="47">
        <f>AG43</f>
        <v>0</v>
      </c>
      <c r="AH42" s="47">
        <v>0</v>
      </c>
      <c r="AI42" s="55">
        <v>0</v>
      </c>
      <c r="AJ42" s="46">
        <f t="shared" si="12"/>
        <v>0</v>
      </c>
      <c r="AK42" s="46">
        <f t="shared" si="13"/>
        <v>0</v>
      </c>
      <c r="AL42" s="47">
        <f>AL43</f>
        <v>0</v>
      </c>
      <c r="AM42" s="47">
        <v>0</v>
      </c>
      <c r="AN42" s="55">
        <v>0</v>
      </c>
      <c r="AO42" s="46">
        <f t="shared" si="14"/>
        <v>0</v>
      </c>
      <c r="AP42" s="46">
        <f t="shared" si="15"/>
        <v>0</v>
      </c>
      <c r="AQ42" s="46">
        <f aca="true" t="shared" si="23" ref="AQ42:AS43">SUM(C42+H42+M42+R42+W42+AB42+AG42+AL42)</f>
        <v>209688308.36668897</v>
      </c>
      <c r="AR42" s="46">
        <f t="shared" si="23"/>
        <v>177486816.385384</v>
      </c>
      <c r="AS42" s="46">
        <f t="shared" si="23"/>
        <v>200980399.06</v>
      </c>
      <c r="AT42" s="46">
        <f t="shared" si="19"/>
        <v>23493582.67461601</v>
      </c>
      <c r="AU42" s="46">
        <f t="shared" si="20"/>
        <v>-8707909.306688964</v>
      </c>
      <c r="AW42" s="17"/>
      <c r="AX42" s="18"/>
      <c r="AY42" s="18"/>
    </row>
    <row r="43" spans="1:51" s="13" customFormat="1" ht="12.75">
      <c r="A43" s="20">
        <v>1060100</v>
      </c>
      <c r="B43" s="35" t="s">
        <v>96</v>
      </c>
      <c r="C43" s="49">
        <v>209688308.36668897</v>
      </c>
      <c r="D43" s="49">
        <v>177486816.385384</v>
      </c>
      <c r="E43" s="49">
        <v>200980399.06</v>
      </c>
      <c r="F43" s="48">
        <f t="shared" si="4"/>
        <v>23493582.67461601</v>
      </c>
      <c r="G43" s="48">
        <f t="shared" si="0"/>
        <v>-8707909.306688964</v>
      </c>
      <c r="H43" s="49">
        <v>0</v>
      </c>
      <c r="I43" s="49">
        <v>0</v>
      </c>
      <c r="J43" s="49">
        <v>0</v>
      </c>
      <c r="K43" s="48">
        <f t="shared" si="1"/>
        <v>0</v>
      </c>
      <c r="L43" s="48">
        <f t="shared" si="2"/>
        <v>0</v>
      </c>
      <c r="M43" s="49"/>
      <c r="N43" s="49">
        <v>0</v>
      </c>
      <c r="O43" s="49">
        <v>0</v>
      </c>
      <c r="P43" s="48">
        <f t="shared" si="5"/>
        <v>0</v>
      </c>
      <c r="Q43" s="48">
        <f t="shared" si="3"/>
        <v>0</v>
      </c>
      <c r="R43" s="49"/>
      <c r="S43" s="49">
        <v>0</v>
      </c>
      <c r="T43" s="57">
        <v>0</v>
      </c>
      <c r="U43" s="48">
        <f t="shared" si="6"/>
        <v>0</v>
      </c>
      <c r="V43" s="48">
        <f t="shared" si="7"/>
        <v>0</v>
      </c>
      <c r="W43" s="49"/>
      <c r="X43" s="49">
        <v>0</v>
      </c>
      <c r="Y43" s="57">
        <v>0</v>
      </c>
      <c r="Z43" s="48">
        <f t="shared" si="8"/>
        <v>0</v>
      </c>
      <c r="AA43" s="48">
        <f t="shared" si="9"/>
        <v>0</v>
      </c>
      <c r="AB43" s="49"/>
      <c r="AC43" s="49">
        <v>0</v>
      </c>
      <c r="AD43" s="57">
        <v>0</v>
      </c>
      <c r="AE43" s="48">
        <f t="shared" si="10"/>
        <v>0</v>
      </c>
      <c r="AF43" s="48">
        <f t="shared" si="11"/>
        <v>0</v>
      </c>
      <c r="AG43" s="49"/>
      <c r="AH43" s="49">
        <v>0</v>
      </c>
      <c r="AI43" s="57">
        <v>0</v>
      </c>
      <c r="AJ43" s="48">
        <f t="shared" si="12"/>
        <v>0</v>
      </c>
      <c r="AK43" s="48">
        <f t="shared" si="13"/>
        <v>0</v>
      </c>
      <c r="AL43" s="49"/>
      <c r="AM43" s="49">
        <v>0</v>
      </c>
      <c r="AN43" s="57">
        <v>0</v>
      </c>
      <c r="AO43" s="48">
        <f t="shared" si="14"/>
        <v>0</v>
      </c>
      <c r="AP43" s="48">
        <f t="shared" si="15"/>
        <v>0</v>
      </c>
      <c r="AQ43" s="48">
        <f t="shared" si="23"/>
        <v>209688308.36668897</v>
      </c>
      <c r="AR43" s="48">
        <f t="shared" si="23"/>
        <v>177486816.385384</v>
      </c>
      <c r="AS43" s="48">
        <f t="shared" si="23"/>
        <v>200980399.06</v>
      </c>
      <c r="AT43" s="48">
        <f t="shared" si="19"/>
        <v>23493582.67461601</v>
      </c>
      <c r="AU43" s="48">
        <f t="shared" si="20"/>
        <v>-8707909.306688964</v>
      </c>
      <c r="AW43" s="17"/>
      <c r="AX43" s="18"/>
      <c r="AY43" s="18"/>
    </row>
    <row r="44" spans="1:51" ht="12.75">
      <c r="A44" s="20"/>
      <c r="B44" s="35"/>
      <c r="C44" s="49"/>
      <c r="D44" s="47"/>
      <c r="E44" s="47"/>
      <c r="F44" s="46">
        <f t="shared" si="4"/>
        <v>0</v>
      </c>
      <c r="G44" s="46">
        <f t="shared" si="0"/>
        <v>0</v>
      </c>
      <c r="H44" s="49"/>
      <c r="I44" s="49"/>
      <c r="J44" s="49"/>
      <c r="K44" s="46">
        <f t="shared" si="1"/>
        <v>0</v>
      </c>
      <c r="L44" s="46">
        <f t="shared" si="2"/>
        <v>0</v>
      </c>
      <c r="M44" s="49"/>
      <c r="N44" s="49"/>
      <c r="O44" s="49"/>
      <c r="P44" s="46">
        <f t="shared" si="5"/>
        <v>0</v>
      </c>
      <c r="Q44" s="46">
        <f t="shared" si="3"/>
        <v>0</v>
      </c>
      <c r="R44" s="49"/>
      <c r="S44" s="49"/>
      <c r="T44" s="57"/>
      <c r="U44" s="46">
        <f t="shared" si="6"/>
        <v>0</v>
      </c>
      <c r="V44" s="46">
        <f t="shared" si="7"/>
        <v>0</v>
      </c>
      <c r="W44" s="49"/>
      <c r="X44" s="49"/>
      <c r="Y44" s="57"/>
      <c r="Z44" s="46">
        <f t="shared" si="8"/>
        <v>0</v>
      </c>
      <c r="AA44" s="46">
        <f t="shared" si="9"/>
        <v>0</v>
      </c>
      <c r="AB44" s="49"/>
      <c r="AC44" s="49"/>
      <c r="AD44" s="57"/>
      <c r="AE44" s="46">
        <f t="shared" si="10"/>
        <v>0</v>
      </c>
      <c r="AF44" s="46">
        <f t="shared" si="11"/>
        <v>0</v>
      </c>
      <c r="AG44" s="49"/>
      <c r="AH44" s="49"/>
      <c r="AI44" s="57"/>
      <c r="AJ44" s="46">
        <f t="shared" si="12"/>
        <v>0</v>
      </c>
      <c r="AK44" s="46">
        <f t="shared" si="13"/>
        <v>0</v>
      </c>
      <c r="AL44" s="49"/>
      <c r="AM44" s="49"/>
      <c r="AN44" s="57"/>
      <c r="AO44" s="46">
        <f t="shared" si="14"/>
        <v>0</v>
      </c>
      <c r="AP44" s="46">
        <f t="shared" si="15"/>
        <v>0</v>
      </c>
      <c r="AQ44" s="46"/>
      <c r="AR44" s="46"/>
      <c r="AS44" s="46"/>
      <c r="AT44" s="46"/>
      <c r="AU44" s="46"/>
      <c r="AW44" s="17"/>
      <c r="AX44" s="18"/>
      <c r="AY44" s="18"/>
    </row>
    <row r="45" spans="1:51" s="13" customFormat="1" ht="12.75">
      <c r="A45" s="16">
        <v>1400000</v>
      </c>
      <c r="B45" s="21" t="s">
        <v>21</v>
      </c>
      <c r="C45" s="47">
        <f>C46+C47+C48</f>
        <v>14388837.03</v>
      </c>
      <c r="D45" s="47">
        <f>SUM(D46:D48)+373061</f>
        <v>17112372.79</v>
      </c>
      <c r="E45" s="47">
        <v>20845483.48</v>
      </c>
      <c r="F45" s="46">
        <f t="shared" si="4"/>
        <v>3733110.6900000013</v>
      </c>
      <c r="G45" s="46">
        <f t="shared" si="0"/>
        <v>6456646.450000001</v>
      </c>
      <c r="H45" s="47">
        <f>H46+H47+H48</f>
        <v>3485239.5</v>
      </c>
      <c r="I45" s="47">
        <f>SUM(I46:I48)</f>
        <v>3964955.73</v>
      </c>
      <c r="J45" s="47">
        <v>4545668.7700000005</v>
      </c>
      <c r="K45" s="46">
        <f t="shared" si="1"/>
        <v>580713.0400000005</v>
      </c>
      <c r="L45" s="46">
        <f t="shared" si="2"/>
        <v>1060429.2700000005</v>
      </c>
      <c r="M45" s="47">
        <f>M46+M47+M48</f>
        <v>6313126.140000001</v>
      </c>
      <c r="N45" s="47">
        <f>SUM(N46:N48)</f>
        <v>7822583.199999999</v>
      </c>
      <c r="O45" s="47">
        <v>10101310.620000001</v>
      </c>
      <c r="P45" s="46">
        <f t="shared" si="5"/>
        <v>2278727.420000002</v>
      </c>
      <c r="Q45" s="46">
        <f t="shared" si="3"/>
        <v>3788184.4800000004</v>
      </c>
      <c r="R45" s="47">
        <f>R46+R47+R48</f>
        <v>4387653.71</v>
      </c>
      <c r="S45" s="47">
        <f>SUM(S46:S48)</f>
        <v>9269013.78</v>
      </c>
      <c r="T45" s="55">
        <v>9652449.1</v>
      </c>
      <c r="U45" s="46">
        <f t="shared" si="6"/>
        <v>383435.3200000003</v>
      </c>
      <c r="V45" s="46">
        <f t="shared" si="7"/>
        <v>5264795.39</v>
      </c>
      <c r="W45" s="47">
        <f>W46+W47+W48</f>
        <v>3055873.05</v>
      </c>
      <c r="X45" s="47">
        <f>SUM(X46:X48)</f>
        <v>3573025.62</v>
      </c>
      <c r="Y45" s="55">
        <v>4021783.65</v>
      </c>
      <c r="Z45" s="46">
        <f t="shared" si="8"/>
        <v>448758.0299999998</v>
      </c>
      <c r="AA45" s="46">
        <f t="shared" si="9"/>
        <v>965910.6000000001</v>
      </c>
      <c r="AB45" s="47">
        <f>AB46+AB47+AB48</f>
        <v>3374348.52</v>
      </c>
      <c r="AC45" s="47">
        <f>SUM(AC46:AC48)</f>
        <v>5570748.51</v>
      </c>
      <c r="AD45" s="55">
        <v>5719038.09</v>
      </c>
      <c r="AE45" s="46">
        <f t="shared" si="10"/>
        <v>148289.58000000007</v>
      </c>
      <c r="AF45" s="46">
        <f t="shared" si="11"/>
        <v>2344689.57</v>
      </c>
      <c r="AG45" s="47">
        <f>AG46+AG47+AG48</f>
        <v>1547873.31</v>
      </c>
      <c r="AH45" s="47">
        <f>SUM(AH46:AH48)</f>
        <v>1959669.99</v>
      </c>
      <c r="AI45" s="55">
        <v>2560702.8899999997</v>
      </c>
      <c r="AJ45" s="46">
        <f t="shared" si="12"/>
        <v>601032.8999999997</v>
      </c>
      <c r="AK45" s="46">
        <f t="shared" si="13"/>
        <v>1012829.5799999996</v>
      </c>
      <c r="AL45" s="47">
        <f>AL46+AL47+AL48</f>
        <v>895383.79</v>
      </c>
      <c r="AM45" s="47">
        <f>AM46+AM47+AM48</f>
        <v>925080.8200000001</v>
      </c>
      <c r="AN45" s="55">
        <v>1250225.63</v>
      </c>
      <c r="AO45" s="46">
        <f t="shared" si="14"/>
        <v>325144.8099999998</v>
      </c>
      <c r="AP45" s="46">
        <f t="shared" si="15"/>
        <v>354841.83999999985</v>
      </c>
      <c r="AQ45" s="46">
        <f aca="true" t="shared" si="24" ref="AQ45:AS48">SUM(C45+H45+M45+R45+W45+AB45+AG45+AL45)</f>
        <v>37448335.050000004</v>
      </c>
      <c r="AR45" s="46">
        <f t="shared" si="24"/>
        <v>50197450.44</v>
      </c>
      <c r="AS45" s="46">
        <f t="shared" si="24"/>
        <v>58696662.23000001</v>
      </c>
      <c r="AT45" s="46">
        <f t="shared" si="19"/>
        <v>8499211.790000014</v>
      </c>
      <c r="AU45" s="46">
        <f t="shared" si="20"/>
        <v>21248327.180000007</v>
      </c>
      <c r="AW45" s="17"/>
      <c r="AX45" s="18"/>
      <c r="AY45" s="18"/>
    </row>
    <row r="46" spans="1:51" ht="12.75">
      <c r="A46" s="16">
        <v>1400100</v>
      </c>
      <c r="B46" s="21" t="s">
        <v>56</v>
      </c>
      <c r="C46" s="47">
        <v>4641117.08</v>
      </c>
      <c r="D46" s="47">
        <v>4863966.78</v>
      </c>
      <c r="E46" s="47">
        <v>5416353.89</v>
      </c>
      <c r="F46" s="46">
        <f t="shared" si="4"/>
        <v>552387.1099999994</v>
      </c>
      <c r="G46" s="46">
        <f t="shared" si="0"/>
        <v>775236.8099999996</v>
      </c>
      <c r="H46" s="47">
        <v>110320.65</v>
      </c>
      <c r="I46" s="47">
        <v>67388.54</v>
      </c>
      <c r="J46" s="47">
        <v>63208.24</v>
      </c>
      <c r="K46" s="46">
        <f t="shared" si="1"/>
        <v>-4180.299999999996</v>
      </c>
      <c r="L46" s="46">
        <f t="shared" si="2"/>
        <v>-47112.409999999996</v>
      </c>
      <c r="M46" s="47">
        <v>2348221.48</v>
      </c>
      <c r="N46" s="47">
        <v>2276633.26</v>
      </c>
      <c r="O46" s="47">
        <v>2505428.99</v>
      </c>
      <c r="P46" s="46">
        <f t="shared" si="5"/>
        <v>228795.73000000045</v>
      </c>
      <c r="Q46" s="46">
        <f t="shared" si="3"/>
        <v>157207.51000000024</v>
      </c>
      <c r="R46" s="47">
        <v>1756170.36</v>
      </c>
      <c r="S46" s="47">
        <v>1991494.17</v>
      </c>
      <c r="T46" s="55">
        <v>1927188.64</v>
      </c>
      <c r="U46" s="46">
        <f t="shared" si="6"/>
        <v>-64305.53000000003</v>
      </c>
      <c r="V46" s="46">
        <f t="shared" si="7"/>
        <v>171018.2799999998</v>
      </c>
      <c r="W46" s="47">
        <v>1260598.8</v>
      </c>
      <c r="X46" s="47">
        <v>1247312.37</v>
      </c>
      <c r="Y46" s="55">
        <v>1216769.73</v>
      </c>
      <c r="Z46" s="46">
        <f t="shared" si="8"/>
        <v>-30542.64000000013</v>
      </c>
      <c r="AA46" s="46">
        <f t="shared" si="9"/>
        <v>-43829.070000000065</v>
      </c>
      <c r="AB46" s="47">
        <v>1227242.69</v>
      </c>
      <c r="AC46" s="47">
        <v>1189396.04</v>
      </c>
      <c r="AD46" s="55">
        <v>1272278.05</v>
      </c>
      <c r="AE46" s="46">
        <f t="shared" si="10"/>
        <v>82882.01000000001</v>
      </c>
      <c r="AF46" s="46">
        <f t="shared" si="11"/>
        <v>45035.3600000001</v>
      </c>
      <c r="AG46" s="47">
        <v>548441.01</v>
      </c>
      <c r="AH46" s="47">
        <v>524626.27</v>
      </c>
      <c r="AI46" s="55">
        <v>602086.71</v>
      </c>
      <c r="AJ46" s="46">
        <f t="shared" si="12"/>
        <v>77460.43999999994</v>
      </c>
      <c r="AK46" s="46">
        <f t="shared" si="13"/>
        <v>53645.69999999995</v>
      </c>
      <c r="AL46" s="47">
        <v>387802.32</v>
      </c>
      <c r="AM46" s="47">
        <v>342470.58</v>
      </c>
      <c r="AN46" s="55">
        <v>341326.98</v>
      </c>
      <c r="AO46" s="46">
        <f t="shared" si="14"/>
        <v>-1143.600000000035</v>
      </c>
      <c r="AP46" s="46">
        <f t="shared" si="15"/>
        <v>-46475.340000000026</v>
      </c>
      <c r="AQ46" s="46">
        <f t="shared" si="24"/>
        <v>12279914.39</v>
      </c>
      <c r="AR46" s="46">
        <f t="shared" si="24"/>
        <v>12503288.01</v>
      </c>
      <c r="AS46" s="46">
        <f t="shared" si="24"/>
        <v>13344641.23</v>
      </c>
      <c r="AT46" s="46">
        <f t="shared" si="19"/>
        <v>841353.2200000007</v>
      </c>
      <c r="AU46" s="46">
        <f t="shared" si="20"/>
        <v>1064726.8399999999</v>
      </c>
      <c r="AW46" s="17"/>
      <c r="AX46" s="18"/>
      <c r="AY46" s="18"/>
    </row>
    <row r="47" spans="1:51" ht="12.75">
      <c r="A47" s="23">
        <v>1400400</v>
      </c>
      <c r="B47" s="37" t="s">
        <v>22</v>
      </c>
      <c r="C47" s="47">
        <v>9747719.95</v>
      </c>
      <c r="D47" s="47">
        <v>11875345.01</v>
      </c>
      <c r="E47" s="47">
        <v>14225684.59</v>
      </c>
      <c r="F47" s="46">
        <f t="shared" si="4"/>
        <v>2350339.58</v>
      </c>
      <c r="G47" s="46">
        <f t="shared" si="0"/>
        <v>4477964.640000001</v>
      </c>
      <c r="H47" s="47">
        <v>3374874.85</v>
      </c>
      <c r="I47" s="47">
        <v>3897567.19</v>
      </c>
      <c r="J47" s="47">
        <v>4482460.53</v>
      </c>
      <c r="K47" s="46">
        <f t="shared" si="1"/>
        <v>584893.3400000003</v>
      </c>
      <c r="L47" s="46">
        <f t="shared" si="2"/>
        <v>1107585.6800000002</v>
      </c>
      <c r="M47" s="47">
        <v>3964904.66</v>
      </c>
      <c r="N47" s="47">
        <v>5546455.38</v>
      </c>
      <c r="O47" s="47">
        <v>7595881.63</v>
      </c>
      <c r="P47" s="46">
        <f t="shared" si="5"/>
        <v>2049426.25</v>
      </c>
      <c r="Q47" s="46">
        <f t="shared" si="3"/>
        <v>3630976.9699999997</v>
      </c>
      <c r="R47" s="47">
        <v>2630638.57</v>
      </c>
      <c r="S47" s="47">
        <v>7277501.43</v>
      </c>
      <c r="T47" s="55">
        <v>7725260.46</v>
      </c>
      <c r="U47" s="46">
        <f t="shared" si="6"/>
        <v>447759.03000000026</v>
      </c>
      <c r="V47" s="46">
        <f t="shared" si="7"/>
        <v>5094621.890000001</v>
      </c>
      <c r="W47" s="47">
        <v>1795335.75</v>
      </c>
      <c r="X47" s="47">
        <v>2325713.25</v>
      </c>
      <c r="Y47" s="55">
        <v>2805013.92</v>
      </c>
      <c r="Z47" s="46">
        <f t="shared" si="8"/>
        <v>479300.6699999999</v>
      </c>
      <c r="AA47" s="46">
        <f t="shared" si="9"/>
        <v>1009678.1699999999</v>
      </c>
      <c r="AB47" s="47">
        <v>2147105.83</v>
      </c>
      <c r="AC47" s="47">
        <v>4381352.47</v>
      </c>
      <c r="AD47" s="55">
        <v>4446760.04</v>
      </c>
      <c r="AE47" s="46">
        <f t="shared" si="10"/>
        <v>65407.5700000003</v>
      </c>
      <c r="AF47" s="46">
        <f t="shared" si="11"/>
        <v>2299654.21</v>
      </c>
      <c r="AG47" s="47">
        <v>999432.3</v>
      </c>
      <c r="AH47" s="47">
        <v>1435043.72</v>
      </c>
      <c r="AI47" s="55">
        <v>1958616.18</v>
      </c>
      <c r="AJ47" s="46">
        <f t="shared" si="12"/>
        <v>523572.45999999996</v>
      </c>
      <c r="AK47" s="46">
        <f t="shared" si="13"/>
        <v>959183.8799999999</v>
      </c>
      <c r="AL47" s="47">
        <v>507581.47</v>
      </c>
      <c r="AM47" s="47">
        <v>582610.24</v>
      </c>
      <c r="AN47" s="55">
        <v>908898.65</v>
      </c>
      <c r="AO47" s="46">
        <f t="shared" si="14"/>
        <v>326288.41000000003</v>
      </c>
      <c r="AP47" s="46">
        <f t="shared" si="15"/>
        <v>401317.18000000005</v>
      </c>
      <c r="AQ47" s="46">
        <f t="shared" si="24"/>
        <v>25167593.38</v>
      </c>
      <c r="AR47" s="46">
        <f t="shared" si="24"/>
        <v>37321588.69</v>
      </c>
      <c r="AS47" s="46">
        <f t="shared" si="24"/>
        <v>44148576</v>
      </c>
      <c r="AT47" s="46">
        <f t="shared" si="19"/>
        <v>6826987.310000002</v>
      </c>
      <c r="AU47" s="46">
        <f t="shared" si="20"/>
        <v>18980982.62</v>
      </c>
      <c r="AW47" s="17"/>
      <c r="AX47" s="18"/>
      <c r="AY47" s="18"/>
    </row>
    <row r="48" spans="1:51" ht="12.75">
      <c r="A48" s="23">
        <v>1400500</v>
      </c>
      <c r="B48" s="37" t="s">
        <v>42</v>
      </c>
      <c r="C48" s="47">
        <v>0</v>
      </c>
      <c r="D48" s="47">
        <v>0</v>
      </c>
      <c r="E48" s="47">
        <v>0</v>
      </c>
      <c r="F48" s="46">
        <f t="shared" si="4"/>
        <v>0</v>
      </c>
      <c r="G48" s="46">
        <f t="shared" si="0"/>
        <v>0</v>
      </c>
      <c r="H48" s="47">
        <v>44</v>
      </c>
      <c r="I48" s="47">
        <v>0</v>
      </c>
      <c r="J48" s="47">
        <v>0</v>
      </c>
      <c r="K48" s="46">
        <f t="shared" si="1"/>
        <v>0</v>
      </c>
      <c r="L48" s="46">
        <f t="shared" si="2"/>
        <v>-44</v>
      </c>
      <c r="M48" s="47">
        <v>0</v>
      </c>
      <c r="N48" s="47">
        <v>-505.44</v>
      </c>
      <c r="O48" s="47">
        <v>-505.44</v>
      </c>
      <c r="P48" s="46">
        <f t="shared" si="5"/>
        <v>0</v>
      </c>
      <c r="Q48" s="46">
        <f t="shared" si="3"/>
        <v>-505.44</v>
      </c>
      <c r="R48" s="47">
        <v>844.78</v>
      </c>
      <c r="S48" s="47">
        <v>18.18</v>
      </c>
      <c r="T48" s="55">
        <v>18.18</v>
      </c>
      <c r="U48" s="46">
        <f t="shared" si="6"/>
        <v>0</v>
      </c>
      <c r="V48" s="46">
        <f t="shared" si="7"/>
        <v>-826.6</v>
      </c>
      <c r="W48" s="47">
        <v>-61.5</v>
      </c>
      <c r="X48" s="47">
        <v>0</v>
      </c>
      <c r="Y48" s="55">
        <v>0</v>
      </c>
      <c r="Z48" s="46">
        <f t="shared" si="8"/>
        <v>0</v>
      </c>
      <c r="AA48" s="46">
        <f t="shared" si="9"/>
        <v>61.5</v>
      </c>
      <c r="AB48" s="47">
        <v>0</v>
      </c>
      <c r="AC48" s="47">
        <v>0</v>
      </c>
      <c r="AD48" s="55">
        <v>0</v>
      </c>
      <c r="AE48" s="46">
        <f t="shared" si="10"/>
        <v>0</v>
      </c>
      <c r="AF48" s="46">
        <f t="shared" si="11"/>
        <v>0</v>
      </c>
      <c r="AG48" s="47">
        <v>0</v>
      </c>
      <c r="AH48" s="47">
        <v>0</v>
      </c>
      <c r="AI48" s="55">
        <v>0</v>
      </c>
      <c r="AJ48" s="46">
        <f t="shared" si="12"/>
        <v>0</v>
      </c>
      <c r="AK48" s="46">
        <f t="shared" si="13"/>
        <v>0</v>
      </c>
      <c r="AL48" s="47">
        <v>0</v>
      </c>
      <c r="AM48" s="47">
        <v>0</v>
      </c>
      <c r="AN48" s="55">
        <v>0</v>
      </c>
      <c r="AO48" s="46">
        <f t="shared" si="14"/>
        <v>0</v>
      </c>
      <c r="AP48" s="46">
        <f t="shared" si="15"/>
        <v>0</v>
      </c>
      <c r="AQ48" s="46">
        <f t="shared" si="24"/>
        <v>827.28</v>
      </c>
      <c r="AR48" s="46">
        <f t="shared" si="24"/>
        <v>-487.26</v>
      </c>
      <c r="AS48" s="46">
        <f t="shared" si="24"/>
        <v>-487.26</v>
      </c>
      <c r="AT48" s="46">
        <f t="shared" si="19"/>
        <v>0</v>
      </c>
      <c r="AU48" s="46">
        <f t="shared" si="20"/>
        <v>-1314.54</v>
      </c>
      <c r="AW48" s="17"/>
      <c r="AX48" s="18"/>
      <c r="AY48" s="18"/>
    </row>
    <row r="49" spans="1:51" ht="12.75">
      <c r="A49" s="20"/>
      <c r="B49" s="35"/>
      <c r="C49" s="49"/>
      <c r="D49" s="47"/>
      <c r="E49" s="47"/>
      <c r="F49" s="46">
        <f t="shared" si="4"/>
        <v>0</v>
      </c>
      <c r="G49" s="46">
        <f t="shared" si="0"/>
        <v>0</v>
      </c>
      <c r="H49" s="49"/>
      <c r="I49" s="49"/>
      <c r="J49" s="49"/>
      <c r="K49" s="46">
        <f t="shared" si="1"/>
        <v>0</v>
      </c>
      <c r="L49" s="46">
        <f t="shared" si="2"/>
        <v>0</v>
      </c>
      <c r="M49" s="49"/>
      <c r="N49" s="49"/>
      <c r="O49" s="49"/>
      <c r="P49" s="46">
        <f t="shared" si="5"/>
        <v>0</v>
      </c>
      <c r="Q49" s="46">
        <f t="shared" si="3"/>
        <v>0</v>
      </c>
      <c r="R49" s="49"/>
      <c r="S49" s="49"/>
      <c r="T49" s="57"/>
      <c r="U49" s="46">
        <f t="shared" si="6"/>
        <v>0</v>
      </c>
      <c r="V49" s="46">
        <f t="shared" si="7"/>
        <v>0</v>
      </c>
      <c r="W49" s="49"/>
      <c r="X49" s="49"/>
      <c r="Y49" s="57"/>
      <c r="Z49" s="46">
        <f t="shared" si="8"/>
        <v>0</v>
      </c>
      <c r="AA49" s="46">
        <f t="shared" si="9"/>
        <v>0</v>
      </c>
      <c r="AB49" s="49"/>
      <c r="AC49" s="49"/>
      <c r="AD49" s="57"/>
      <c r="AE49" s="46">
        <f t="shared" si="10"/>
        <v>0</v>
      </c>
      <c r="AF49" s="46">
        <f t="shared" si="11"/>
        <v>0</v>
      </c>
      <c r="AG49" s="49"/>
      <c r="AH49" s="49"/>
      <c r="AI49" s="57"/>
      <c r="AJ49" s="46">
        <f t="shared" si="12"/>
        <v>0</v>
      </c>
      <c r="AK49" s="46">
        <f t="shared" si="13"/>
        <v>0</v>
      </c>
      <c r="AL49" s="49"/>
      <c r="AM49" s="49"/>
      <c r="AN49" s="57"/>
      <c r="AO49" s="46">
        <f t="shared" si="14"/>
        <v>0</v>
      </c>
      <c r="AP49" s="46">
        <f t="shared" si="15"/>
        <v>0</v>
      </c>
      <c r="AQ49" s="48"/>
      <c r="AR49" s="48"/>
      <c r="AS49" s="48"/>
      <c r="AT49" s="46"/>
      <c r="AU49" s="46"/>
      <c r="AW49" s="17"/>
      <c r="AX49" s="18"/>
      <c r="AY49" s="18"/>
    </row>
    <row r="50" spans="1:51" ht="13.5">
      <c r="A50" s="16">
        <v>2000000</v>
      </c>
      <c r="B50" s="33" t="s">
        <v>35</v>
      </c>
      <c r="C50" s="47">
        <f>C51+C60+C63+C65+80523.04</f>
        <v>34650655.71</v>
      </c>
      <c r="D50" s="47">
        <f>D51+D60+D63+D65+D69</f>
        <v>70012247.41</v>
      </c>
      <c r="E50" s="47">
        <f>E51+E60+E63+E65+E69</f>
        <v>36985168.67</v>
      </c>
      <c r="F50" s="46">
        <f t="shared" si="4"/>
        <v>-33027078.739999995</v>
      </c>
      <c r="G50" s="46">
        <f t="shared" si="0"/>
        <v>2334512.960000001</v>
      </c>
      <c r="H50" s="47">
        <f>H51+H60+H63+H65</f>
        <v>148492.9</v>
      </c>
      <c r="I50" s="47">
        <f>I51+I60+I63+I65+I69</f>
        <v>160854.6</v>
      </c>
      <c r="J50" s="47">
        <f>J51+J60+J63+J65+J69</f>
        <v>258666.09000000003</v>
      </c>
      <c r="K50" s="46">
        <f t="shared" si="1"/>
        <v>97811.49000000002</v>
      </c>
      <c r="L50" s="46">
        <f t="shared" si="2"/>
        <v>110173.19000000003</v>
      </c>
      <c r="M50" s="47">
        <f>M51+M60+M63+M65</f>
        <v>7644678.59</v>
      </c>
      <c r="N50" s="47">
        <f>N51+N60+N63+N65+N69</f>
        <v>7994181.039999999</v>
      </c>
      <c r="O50" s="47">
        <f>O51+O60+O63+O65+O69</f>
        <v>5944950.369999999</v>
      </c>
      <c r="P50" s="46">
        <f t="shared" si="5"/>
        <v>-2049230.67</v>
      </c>
      <c r="Q50" s="46">
        <f t="shared" si="3"/>
        <v>-1699728.2200000007</v>
      </c>
      <c r="R50" s="47">
        <f>R51+R60+R63+R65</f>
        <v>2771626.14</v>
      </c>
      <c r="S50" s="47">
        <f>S51+S60+S63+S65+S69</f>
        <v>11251432.420000002</v>
      </c>
      <c r="T50" s="55">
        <f>T51+T60+T63+T65+T69</f>
        <v>4119354.12</v>
      </c>
      <c r="U50" s="46">
        <f t="shared" si="6"/>
        <v>-7132078.300000002</v>
      </c>
      <c r="V50" s="46">
        <f t="shared" si="7"/>
        <v>1347727.98</v>
      </c>
      <c r="W50" s="47">
        <f>W51+W60+W63+W65</f>
        <v>1252530.55</v>
      </c>
      <c r="X50" s="47">
        <f>X51+X60+X63+X65+X69</f>
        <v>3765440.23</v>
      </c>
      <c r="Y50" s="55">
        <f>Y51+Y60+Y63+Y65+Y69</f>
        <v>1649653.95</v>
      </c>
      <c r="Z50" s="46">
        <f t="shared" si="8"/>
        <v>-2115786.2800000003</v>
      </c>
      <c r="AA50" s="46">
        <f t="shared" si="9"/>
        <v>397123.3999999999</v>
      </c>
      <c r="AB50" s="47">
        <f>AB51+AB60+AB63+AB65</f>
        <v>11635800.180000002</v>
      </c>
      <c r="AC50" s="47">
        <f>AC51+AC60+AC63+AC65+AC69</f>
        <v>2139739.85</v>
      </c>
      <c r="AD50" s="55">
        <f>AD51+AD60+AD63+AD65+AD69</f>
        <v>3291254.0199999996</v>
      </c>
      <c r="AE50" s="46">
        <f t="shared" si="10"/>
        <v>1151514.1699999995</v>
      </c>
      <c r="AF50" s="46">
        <f t="shared" si="11"/>
        <v>-8344546.160000002</v>
      </c>
      <c r="AG50" s="47">
        <f>AG51+AG60+AG63+AG65</f>
        <v>1604191.7900000003</v>
      </c>
      <c r="AH50" s="47">
        <f>AH51+AH60+AH63+AH65+AH69</f>
        <v>1914270.1199999999</v>
      </c>
      <c r="AI50" s="55">
        <f>AI51+AI60+AI63+AI65+AI69</f>
        <v>2178051.33</v>
      </c>
      <c r="AJ50" s="46">
        <f t="shared" si="12"/>
        <v>263781.2100000002</v>
      </c>
      <c r="AK50" s="46">
        <f t="shared" si="13"/>
        <v>573859.5399999998</v>
      </c>
      <c r="AL50" s="47">
        <f>AL51+AL60+AL63+AL65</f>
        <v>1612487.2100000002</v>
      </c>
      <c r="AM50" s="47">
        <f>AM51+AM60+AM63+AM65+AM69</f>
        <v>1130672.32</v>
      </c>
      <c r="AN50" s="55">
        <f>AN51+AN60+AN63+AN65+AN69</f>
        <v>1203850.74</v>
      </c>
      <c r="AO50" s="46">
        <f t="shared" si="14"/>
        <v>73178.41999999993</v>
      </c>
      <c r="AP50" s="46">
        <f t="shared" si="15"/>
        <v>-408636.4700000002</v>
      </c>
      <c r="AQ50" s="47">
        <f>AQ51+AQ60+AQ63+AQ65+AQ67+AQ69+80523.04</f>
        <v>61320463.07</v>
      </c>
      <c r="AR50" s="47">
        <f>AR51+AR60+AR63+AR65+AR67+AR69</f>
        <v>98368837.99000001</v>
      </c>
      <c r="AS50" s="47">
        <f>AS51+AS60+AS63+AS65+AS67+AS69</f>
        <v>55630949.29</v>
      </c>
      <c r="AT50" s="46">
        <f t="shared" si="19"/>
        <v>-42737888.70000001</v>
      </c>
      <c r="AU50" s="46">
        <f t="shared" si="20"/>
        <v>-5689513.780000001</v>
      </c>
      <c r="AW50" s="17"/>
      <c r="AX50" s="18"/>
      <c r="AY50" s="18"/>
    </row>
    <row r="51" spans="1:51" s="13" customFormat="1" ht="25.5">
      <c r="A51" s="16">
        <v>2010000</v>
      </c>
      <c r="B51" s="24" t="s">
        <v>39</v>
      </c>
      <c r="C51" s="47">
        <v>23587628.45</v>
      </c>
      <c r="D51" s="47">
        <v>23067040.560000002</v>
      </c>
      <c r="E51" s="47">
        <v>22335053.369999997</v>
      </c>
      <c r="F51" s="46">
        <f t="shared" si="4"/>
        <v>-731987.1900000051</v>
      </c>
      <c r="G51" s="46">
        <f t="shared" si="0"/>
        <v>-1252575.080000002</v>
      </c>
      <c r="H51" s="47">
        <v>52513.35</v>
      </c>
      <c r="I51" s="47">
        <v>64065.9</v>
      </c>
      <c r="J51" s="47">
        <v>213039.46000000002</v>
      </c>
      <c r="K51" s="46">
        <f t="shared" si="1"/>
        <v>148973.56000000003</v>
      </c>
      <c r="L51" s="46">
        <f t="shared" si="2"/>
        <v>160526.11000000002</v>
      </c>
      <c r="M51" s="47">
        <v>2120912.22</v>
      </c>
      <c r="N51" s="47">
        <v>1619000.57</v>
      </c>
      <c r="O51" s="47">
        <v>2059869.64</v>
      </c>
      <c r="P51" s="46">
        <f t="shared" si="5"/>
        <v>440869.06999999983</v>
      </c>
      <c r="Q51" s="46">
        <f t="shared" si="3"/>
        <v>-61042.58000000031</v>
      </c>
      <c r="R51" s="47">
        <v>642990.82</v>
      </c>
      <c r="S51" s="47">
        <v>9248856.370000001</v>
      </c>
      <c r="T51" s="55">
        <v>886085.9199999999</v>
      </c>
      <c r="U51" s="46">
        <f t="shared" si="6"/>
        <v>-8362770.450000001</v>
      </c>
      <c r="V51" s="46">
        <f t="shared" si="7"/>
        <v>243095.09999999998</v>
      </c>
      <c r="W51" s="47">
        <v>396790.47000000003</v>
      </c>
      <c r="X51" s="47">
        <v>2177246.5</v>
      </c>
      <c r="Y51" s="55">
        <v>566475.1000000001</v>
      </c>
      <c r="Z51" s="46">
        <f t="shared" si="8"/>
        <v>-1610771.4</v>
      </c>
      <c r="AA51" s="46">
        <f t="shared" si="9"/>
        <v>169684.63000000006</v>
      </c>
      <c r="AB51" s="47">
        <v>853496.5800000001</v>
      </c>
      <c r="AC51" s="47">
        <v>965647.5800000001</v>
      </c>
      <c r="AD51" s="55">
        <v>837240.1799999999</v>
      </c>
      <c r="AE51" s="46">
        <f t="shared" si="10"/>
        <v>-128407.40000000014</v>
      </c>
      <c r="AF51" s="46">
        <f t="shared" si="11"/>
        <v>-16256.40000000014</v>
      </c>
      <c r="AG51" s="47">
        <v>987505.54</v>
      </c>
      <c r="AH51" s="47">
        <v>1123134.2</v>
      </c>
      <c r="AI51" s="55">
        <v>1286423.49</v>
      </c>
      <c r="AJ51" s="46">
        <f t="shared" si="12"/>
        <v>163289.29000000004</v>
      </c>
      <c r="AK51" s="46">
        <f t="shared" si="13"/>
        <v>298917.94999999995</v>
      </c>
      <c r="AL51" s="47">
        <v>498165.89</v>
      </c>
      <c r="AM51" s="47">
        <v>783775.9400000001</v>
      </c>
      <c r="AN51" s="55">
        <v>716156</v>
      </c>
      <c r="AO51" s="46">
        <f t="shared" si="14"/>
        <v>-67619.94000000006</v>
      </c>
      <c r="AP51" s="46">
        <f t="shared" si="15"/>
        <v>217990.11</v>
      </c>
      <c r="AQ51" s="46">
        <f aca="true" t="shared" si="25" ref="AQ51:AS58">SUM(C51+H51+M51+R51+W51+AB51+AG51+AL51)</f>
        <v>29140003.32</v>
      </c>
      <c r="AR51" s="46">
        <f t="shared" si="25"/>
        <v>39048767.620000005</v>
      </c>
      <c r="AS51" s="46">
        <f t="shared" si="25"/>
        <v>28900343.16</v>
      </c>
      <c r="AT51" s="46">
        <f t="shared" si="19"/>
        <v>-10148424.460000005</v>
      </c>
      <c r="AU51" s="46">
        <f t="shared" si="20"/>
        <v>-239660.16000000015</v>
      </c>
      <c r="AW51" s="17"/>
      <c r="AX51" s="18"/>
      <c r="AY51" s="18"/>
    </row>
    <row r="52" spans="1:51" ht="25.5">
      <c r="A52" s="16">
        <v>2010200</v>
      </c>
      <c r="B52" s="24" t="s">
        <v>33</v>
      </c>
      <c r="C52" s="47">
        <v>1527370.23</v>
      </c>
      <c r="D52" s="47">
        <v>1637530.15</v>
      </c>
      <c r="E52" s="47">
        <v>2206590.62</v>
      </c>
      <c r="F52" s="46">
        <f t="shared" si="4"/>
        <v>569060.4700000002</v>
      </c>
      <c r="G52" s="46">
        <f t="shared" si="0"/>
        <v>679220.3900000001</v>
      </c>
      <c r="H52" s="47">
        <v>52513.35</v>
      </c>
      <c r="I52" s="47">
        <v>43613.82</v>
      </c>
      <c r="J52" s="47">
        <v>32677.700000000004</v>
      </c>
      <c r="K52" s="46">
        <f t="shared" si="1"/>
        <v>-10936.119999999995</v>
      </c>
      <c r="L52" s="46">
        <f t="shared" si="2"/>
        <v>-19835.649999999994</v>
      </c>
      <c r="M52" s="47">
        <v>721013.3200000001</v>
      </c>
      <c r="N52" s="47">
        <v>553332.63</v>
      </c>
      <c r="O52" s="47">
        <v>651806.91</v>
      </c>
      <c r="P52" s="46">
        <f t="shared" si="5"/>
        <v>98474.28000000003</v>
      </c>
      <c r="Q52" s="46">
        <f t="shared" si="3"/>
        <v>-69206.41000000003</v>
      </c>
      <c r="R52" s="47">
        <v>282605.97</v>
      </c>
      <c r="S52" s="47">
        <v>258114.90000000002</v>
      </c>
      <c r="T52" s="55">
        <v>345748.77</v>
      </c>
      <c r="U52" s="46">
        <f t="shared" si="6"/>
        <v>87633.87</v>
      </c>
      <c r="V52" s="46">
        <f t="shared" si="7"/>
        <v>63142.80000000005</v>
      </c>
      <c r="W52" s="47">
        <v>69814.95</v>
      </c>
      <c r="X52" s="47">
        <v>105487.44</v>
      </c>
      <c r="Y52" s="55">
        <v>101208.91</v>
      </c>
      <c r="Z52" s="46">
        <f t="shared" si="8"/>
        <v>-4278.529999999999</v>
      </c>
      <c r="AA52" s="46">
        <f t="shared" si="9"/>
        <v>31393.960000000006</v>
      </c>
      <c r="AB52" s="47">
        <v>251491.28999999998</v>
      </c>
      <c r="AC52" s="47">
        <v>258603.84</v>
      </c>
      <c r="AD52" s="55">
        <v>296373.19</v>
      </c>
      <c r="AE52" s="46">
        <f t="shared" si="10"/>
        <v>37769.350000000006</v>
      </c>
      <c r="AF52" s="46">
        <f t="shared" si="11"/>
        <v>44881.90000000002</v>
      </c>
      <c r="AG52" s="47">
        <v>105508.94</v>
      </c>
      <c r="AH52" s="47">
        <v>190213.52</v>
      </c>
      <c r="AI52" s="55">
        <v>204104.87</v>
      </c>
      <c r="AJ52" s="46">
        <f t="shared" si="12"/>
        <v>13891.350000000006</v>
      </c>
      <c r="AK52" s="46">
        <f t="shared" si="13"/>
        <v>98595.93</v>
      </c>
      <c r="AL52" s="47">
        <v>104501.38</v>
      </c>
      <c r="AM52" s="47">
        <v>127978.29</v>
      </c>
      <c r="AN52" s="55">
        <v>146534.04</v>
      </c>
      <c r="AO52" s="46">
        <f t="shared" si="14"/>
        <v>18555.750000000015</v>
      </c>
      <c r="AP52" s="46">
        <f t="shared" si="15"/>
        <v>42032.66</v>
      </c>
      <c r="AQ52" s="46">
        <f t="shared" si="25"/>
        <v>3114819.43</v>
      </c>
      <c r="AR52" s="46">
        <f t="shared" si="25"/>
        <v>3174874.59</v>
      </c>
      <c r="AS52" s="46">
        <f t="shared" si="25"/>
        <v>3985045.0100000007</v>
      </c>
      <c r="AT52" s="46">
        <f t="shared" si="19"/>
        <v>810170.4200000009</v>
      </c>
      <c r="AU52" s="46">
        <f t="shared" si="20"/>
        <v>870225.5800000005</v>
      </c>
      <c r="AW52" s="17"/>
      <c r="AX52" s="18"/>
      <c r="AY52" s="18"/>
    </row>
    <row r="53" spans="1:51" ht="25.5">
      <c r="A53" s="16">
        <v>2010300</v>
      </c>
      <c r="B53" s="24" t="s">
        <v>34</v>
      </c>
      <c r="C53" s="47">
        <v>4251913.4</v>
      </c>
      <c r="D53" s="47">
        <v>4232594.95</v>
      </c>
      <c r="E53" s="47">
        <v>6941396.8</v>
      </c>
      <c r="F53" s="46">
        <f t="shared" si="4"/>
        <v>2708801.8499999996</v>
      </c>
      <c r="G53" s="46">
        <f t="shared" si="0"/>
        <v>2689483.3999999994</v>
      </c>
      <c r="H53" s="47">
        <v>0</v>
      </c>
      <c r="I53" s="47">
        <v>0</v>
      </c>
      <c r="J53" s="47">
        <v>0</v>
      </c>
      <c r="K53" s="46">
        <f t="shared" si="1"/>
        <v>0</v>
      </c>
      <c r="L53" s="46">
        <f t="shared" si="2"/>
        <v>0</v>
      </c>
      <c r="M53" s="47">
        <v>0</v>
      </c>
      <c r="N53" s="47">
        <v>0</v>
      </c>
      <c r="O53" s="47">
        <v>0</v>
      </c>
      <c r="P53" s="46">
        <f t="shared" si="5"/>
        <v>0</v>
      </c>
      <c r="Q53" s="46">
        <f t="shared" si="3"/>
        <v>0</v>
      </c>
      <c r="R53" s="47">
        <v>0</v>
      </c>
      <c r="S53" s="47">
        <v>8304306</v>
      </c>
      <c r="T53" s="55">
        <v>0</v>
      </c>
      <c r="U53" s="46">
        <f t="shared" si="6"/>
        <v>-8304306</v>
      </c>
      <c r="V53" s="46">
        <f t="shared" si="7"/>
        <v>0</v>
      </c>
      <c r="W53" s="47">
        <v>0</v>
      </c>
      <c r="X53" s="47">
        <v>0</v>
      </c>
      <c r="Y53" s="55">
        <v>0</v>
      </c>
      <c r="Z53" s="46">
        <f t="shared" si="8"/>
        <v>0</v>
      </c>
      <c r="AA53" s="46">
        <f t="shared" si="9"/>
        <v>0</v>
      </c>
      <c r="AB53" s="47">
        <v>0</v>
      </c>
      <c r="AC53" s="47">
        <v>0</v>
      </c>
      <c r="AD53" s="55">
        <v>0</v>
      </c>
      <c r="AE53" s="46">
        <f t="shared" si="10"/>
        <v>0</v>
      </c>
      <c r="AF53" s="46">
        <f t="shared" si="11"/>
        <v>0</v>
      </c>
      <c r="AG53" s="47">
        <v>0</v>
      </c>
      <c r="AH53" s="47">
        <v>0</v>
      </c>
      <c r="AI53" s="55">
        <v>0</v>
      </c>
      <c r="AJ53" s="46">
        <f t="shared" si="12"/>
        <v>0</v>
      </c>
      <c r="AK53" s="46">
        <f t="shared" si="13"/>
        <v>0</v>
      </c>
      <c r="AL53" s="47">
        <v>0</v>
      </c>
      <c r="AM53" s="47">
        <v>0</v>
      </c>
      <c r="AN53" s="55">
        <v>0</v>
      </c>
      <c r="AO53" s="46">
        <f t="shared" si="14"/>
        <v>0</v>
      </c>
      <c r="AP53" s="46">
        <f t="shared" si="15"/>
        <v>0</v>
      </c>
      <c r="AQ53" s="46">
        <f t="shared" si="25"/>
        <v>4251913.4</v>
      </c>
      <c r="AR53" s="46">
        <f t="shared" si="25"/>
        <v>12536900.95</v>
      </c>
      <c r="AS53" s="46">
        <f t="shared" si="25"/>
        <v>6941396.8</v>
      </c>
      <c r="AT53" s="46">
        <f t="shared" si="19"/>
        <v>-5595504.149999999</v>
      </c>
      <c r="AU53" s="46">
        <f t="shared" si="20"/>
        <v>2689483.3999999994</v>
      </c>
      <c r="AW53" s="17"/>
      <c r="AX53" s="18"/>
      <c r="AY53" s="18"/>
    </row>
    <row r="54" spans="1:51" ht="12.75">
      <c r="A54" s="16">
        <v>2010400</v>
      </c>
      <c r="B54" s="21" t="s">
        <v>57</v>
      </c>
      <c r="C54" s="47">
        <v>575060.1699999999</v>
      </c>
      <c r="D54" s="47">
        <v>513219.41</v>
      </c>
      <c r="E54" s="47">
        <v>296931.94</v>
      </c>
      <c r="F54" s="46">
        <f t="shared" si="4"/>
        <v>-216287.46999999997</v>
      </c>
      <c r="G54" s="46">
        <f t="shared" si="0"/>
        <v>-278128.2299999999</v>
      </c>
      <c r="H54" s="47">
        <v>0</v>
      </c>
      <c r="I54" s="47">
        <v>0</v>
      </c>
      <c r="J54" s="47">
        <v>0</v>
      </c>
      <c r="K54" s="46">
        <f t="shared" si="1"/>
        <v>0</v>
      </c>
      <c r="L54" s="46">
        <f t="shared" si="2"/>
        <v>0</v>
      </c>
      <c r="M54" s="47">
        <v>188386.45</v>
      </c>
      <c r="N54" s="47">
        <v>229995</v>
      </c>
      <c r="O54" s="47">
        <v>222037.95</v>
      </c>
      <c r="P54" s="46">
        <f t="shared" si="5"/>
        <v>-7957.049999999988</v>
      </c>
      <c r="Q54" s="46">
        <f t="shared" si="3"/>
        <v>33651.5</v>
      </c>
      <c r="R54" s="47">
        <v>278151.09</v>
      </c>
      <c r="S54" s="47">
        <v>389333.33</v>
      </c>
      <c r="T54" s="55">
        <v>495034.68</v>
      </c>
      <c r="U54" s="46">
        <f t="shared" si="6"/>
        <v>105701.34999999998</v>
      </c>
      <c r="V54" s="46">
        <f t="shared" si="7"/>
        <v>216883.58999999997</v>
      </c>
      <c r="W54" s="47">
        <v>224045.99</v>
      </c>
      <c r="X54" s="47">
        <v>198210.17</v>
      </c>
      <c r="Y54" s="55">
        <v>209049.67</v>
      </c>
      <c r="Z54" s="46">
        <f t="shared" si="8"/>
        <v>10839.5</v>
      </c>
      <c r="AA54" s="46">
        <f t="shared" si="9"/>
        <v>-14996.319999999978</v>
      </c>
      <c r="AB54" s="47">
        <v>515259.57</v>
      </c>
      <c r="AC54" s="47">
        <v>546827.82</v>
      </c>
      <c r="AD54" s="55">
        <v>469894.56</v>
      </c>
      <c r="AE54" s="46">
        <f t="shared" si="10"/>
        <v>-76933.25999999995</v>
      </c>
      <c r="AF54" s="46">
        <f t="shared" si="11"/>
        <v>-45365.01000000001</v>
      </c>
      <c r="AG54" s="47">
        <v>835004</v>
      </c>
      <c r="AH54" s="47">
        <v>865508.5</v>
      </c>
      <c r="AI54" s="55">
        <v>1067473.86</v>
      </c>
      <c r="AJ54" s="46">
        <f t="shared" si="12"/>
        <v>201965.3600000001</v>
      </c>
      <c r="AK54" s="46">
        <f t="shared" si="13"/>
        <v>232469.8600000001</v>
      </c>
      <c r="AL54" s="47">
        <v>382378</v>
      </c>
      <c r="AM54" s="47">
        <v>523949</v>
      </c>
      <c r="AN54" s="55">
        <v>522933</v>
      </c>
      <c r="AO54" s="46">
        <f t="shared" si="14"/>
        <v>-1016</v>
      </c>
      <c r="AP54" s="46">
        <f t="shared" si="15"/>
        <v>140555</v>
      </c>
      <c r="AQ54" s="46">
        <f t="shared" si="25"/>
        <v>2998285.27</v>
      </c>
      <c r="AR54" s="46">
        <f t="shared" si="25"/>
        <v>3267043.23</v>
      </c>
      <c r="AS54" s="46">
        <f t="shared" si="25"/>
        <v>3283355.66</v>
      </c>
      <c r="AT54" s="46">
        <f t="shared" si="19"/>
        <v>16312.430000000168</v>
      </c>
      <c r="AU54" s="46">
        <f t="shared" si="20"/>
        <v>285070.39000000013</v>
      </c>
      <c r="AW54" s="17"/>
      <c r="AX54" s="18"/>
      <c r="AY54" s="18"/>
    </row>
    <row r="55" spans="1:51" ht="12.75">
      <c r="A55" s="16">
        <v>2010500</v>
      </c>
      <c r="B55" s="21" t="s">
        <v>38</v>
      </c>
      <c r="C55" s="47">
        <v>7608.04</v>
      </c>
      <c r="D55" s="47">
        <v>33804.26</v>
      </c>
      <c r="E55" s="47">
        <v>6493.49</v>
      </c>
      <c r="F55" s="46">
        <f t="shared" si="4"/>
        <v>-27310.770000000004</v>
      </c>
      <c r="G55" s="46">
        <f t="shared" si="0"/>
        <v>-1114.5500000000002</v>
      </c>
      <c r="H55" s="47">
        <v>0</v>
      </c>
      <c r="I55" s="47">
        <v>0</v>
      </c>
      <c r="J55" s="47">
        <v>0</v>
      </c>
      <c r="K55" s="46">
        <f t="shared" si="1"/>
        <v>0</v>
      </c>
      <c r="L55" s="46">
        <f t="shared" si="2"/>
        <v>0</v>
      </c>
      <c r="M55" s="47">
        <v>6373.19</v>
      </c>
      <c r="N55" s="47">
        <v>7718.33</v>
      </c>
      <c r="O55" s="47">
        <v>10239.42</v>
      </c>
      <c r="P55" s="46">
        <f t="shared" si="5"/>
        <v>2521.09</v>
      </c>
      <c r="Q55" s="46">
        <f t="shared" si="3"/>
        <v>3866.2300000000005</v>
      </c>
      <c r="R55" s="47">
        <v>7918</v>
      </c>
      <c r="S55" s="47">
        <v>9384.99</v>
      </c>
      <c r="T55" s="55">
        <v>13149.25</v>
      </c>
      <c r="U55" s="46">
        <f t="shared" si="6"/>
        <v>3764.26</v>
      </c>
      <c r="V55" s="46">
        <f t="shared" si="7"/>
        <v>5231.25</v>
      </c>
      <c r="W55" s="47">
        <v>4692.71</v>
      </c>
      <c r="X55" s="47">
        <v>4848.99</v>
      </c>
      <c r="Y55" s="55">
        <v>5659.96</v>
      </c>
      <c r="Z55" s="46">
        <f t="shared" si="8"/>
        <v>810.9700000000003</v>
      </c>
      <c r="AA55" s="46">
        <f t="shared" si="9"/>
        <v>967.25</v>
      </c>
      <c r="AB55" s="47">
        <v>4153.67</v>
      </c>
      <c r="AC55" s="47">
        <v>2308.07</v>
      </c>
      <c r="AD55" s="55">
        <v>5222.32</v>
      </c>
      <c r="AE55" s="46">
        <f t="shared" si="10"/>
        <v>2914.2499999999995</v>
      </c>
      <c r="AF55" s="46">
        <f t="shared" si="11"/>
        <v>1068.6499999999996</v>
      </c>
      <c r="AG55" s="47">
        <v>12379.72</v>
      </c>
      <c r="AH55" s="47">
        <v>7090.36</v>
      </c>
      <c r="AI55" s="55">
        <v>14807.21</v>
      </c>
      <c r="AJ55" s="46">
        <f t="shared" si="12"/>
        <v>7716.849999999999</v>
      </c>
      <c r="AK55" s="46">
        <f t="shared" si="13"/>
        <v>2427.49</v>
      </c>
      <c r="AL55" s="47">
        <v>7292.4</v>
      </c>
      <c r="AM55" s="47">
        <v>8997</v>
      </c>
      <c r="AN55" s="55">
        <v>9829</v>
      </c>
      <c r="AO55" s="46">
        <f t="shared" si="14"/>
        <v>832</v>
      </c>
      <c r="AP55" s="46">
        <f t="shared" si="15"/>
        <v>2536.6000000000004</v>
      </c>
      <c r="AQ55" s="46">
        <f t="shared" si="25"/>
        <v>50417.73</v>
      </c>
      <c r="AR55" s="46">
        <f t="shared" si="25"/>
        <v>74152</v>
      </c>
      <c r="AS55" s="46">
        <f t="shared" si="25"/>
        <v>65400.65</v>
      </c>
      <c r="AT55" s="46">
        <f t="shared" si="19"/>
        <v>-8751.349999999999</v>
      </c>
      <c r="AU55" s="46">
        <f t="shared" si="20"/>
        <v>14982.919999999998</v>
      </c>
      <c r="AW55" s="17"/>
      <c r="AX55" s="18"/>
      <c r="AY55" s="18"/>
    </row>
    <row r="56" spans="1:51" ht="12.75">
      <c r="A56" s="16">
        <v>2010600</v>
      </c>
      <c r="B56" s="21" t="s">
        <v>93</v>
      </c>
      <c r="C56" s="47"/>
      <c r="D56" s="47"/>
      <c r="E56" s="47">
        <v>5624.81</v>
      </c>
      <c r="F56" s="46"/>
      <c r="G56" s="46"/>
      <c r="H56" s="47"/>
      <c r="I56" s="47"/>
      <c r="J56" s="47">
        <v>0</v>
      </c>
      <c r="K56" s="46"/>
      <c r="L56" s="46"/>
      <c r="M56" s="47"/>
      <c r="N56" s="47"/>
      <c r="O56" s="47">
        <v>0</v>
      </c>
      <c r="P56" s="46"/>
      <c r="Q56" s="46"/>
      <c r="R56" s="47"/>
      <c r="S56" s="47"/>
      <c r="T56" s="55">
        <v>0</v>
      </c>
      <c r="U56" s="46"/>
      <c r="V56" s="46"/>
      <c r="W56" s="47"/>
      <c r="X56" s="47"/>
      <c r="Y56" s="55">
        <v>0</v>
      </c>
      <c r="Z56" s="46"/>
      <c r="AA56" s="46"/>
      <c r="AB56" s="47"/>
      <c r="AC56" s="47"/>
      <c r="AD56" s="55">
        <v>0</v>
      </c>
      <c r="AE56" s="46"/>
      <c r="AF56" s="46"/>
      <c r="AG56" s="47"/>
      <c r="AH56" s="47"/>
      <c r="AI56" s="55">
        <v>0</v>
      </c>
      <c r="AJ56" s="46"/>
      <c r="AK56" s="46"/>
      <c r="AL56" s="47"/>
      <c r="AM56" s="47"/>
      <c r="AN56" s="55">
        <v>0</v>
      </c>
      <c r="AO56" s="46"/>
      <c r="AP56" s="46"/>
      <c r="AQ56" s="46"/>
      <c r="AR56" s="46"/>
      <c r="AS56" s="46"/>
      <c r="AT56" s="46"/>
      <c r="AU56" s="46"/>
      <c r="AW56" s="17"/>
      <c r="AX56" s="18"/>
      <c r="AY56" s="18"/>
    </row>
    <row r="57" spans="1:51" ht="12.75">
      <c r="A57" s="16">
        <v>2010900</v>
      </c>
      <c r="B57" s="21" t="s">
        <v>23</v>
      </c>
      <c r="C57" s="47">
        <v>2348549.73</v>
      </c>
      <c r="D57" s="47">
        <v>2512933.56</v>
      </c>
      <c r="E57" s="47">
        <v>1542589.9400000002</v>
      </c>
      <c r="F57" s="46">
        <f t="shared" si="4"/>
        <v>-970343.6199999999</v>
      </c>
      <c r="G57" s="46">
        <f t="shared" si="0"/>
        <v>-805959.7899999998</v>
      </c>
      <c r="H57" s="47">
        <v>0</v>
      </c>
      <c r="I57" s="47">
        <v>20452.08</v>
      </c>
      <c r="J57" s="47">
        <v>180361.75999999998</v>
      </c>
      <c r="K57" s="46">
        <f t="shared" si="1"/>
        <v>159909.68</v>
      </c>
      <c r="L57" s="46">
        <f t="shared" si="2"/>
        <v>180361.75999999998</v>
      </c>
      <c r="M57" s="47">
        <v>1140614.26</v>
      </c>
      <c r="N57" s="47">
        <v>791672.6100000001</v>
      </c>
      <c r="O57" s="47">
        <v>1138092.56</v>
      </c>
      <c r="P57" s="46">
        <f t="shared" si="5"/>
        <v>346419.94999999995</v>
      </c>
      <c r="Q57" s="46">
        <f t="shared" si="3"/>
        <v>-2521.6999999999534</v>
      </c>
      <c r="R57" s="47">
        <v>67019.76</v>
      </c>
      <c r="S57" s="47">
        <v>267417.15</v>
      </c>
      <c r="T57" s="55">
        <v>14028.22</v>
      </c>
      <c r="U57" s="46">
        <f t="shared" si="6"/>
        <v>-253388.93000000002</v>
      </c>
      <c r="V57" s="46">
        <f t="shared" si="7"/>
        <v>-52991.53999999999</v>
      </c>
      <c r="W57" s="47">
        <v>33711.82</v>
      </c>
      <c r="X57" s="47">
        <v>1841149.9000000001</v>
      </c>
      <c r="Y57" s="55">
        <v>212856.56</v>
      </c>
      <c r="Z57" s="46">
        <f t="shared" si="8"/>
        <v>-1628293.34</v>
      </c>
      <c r="AA57" s="46">
        <f t="shared" si="9"/>
        <v>179144.74</v>
      </c>
      <c r="AB57" s="47">
        <v>82570.29999999999</v>
      </c>
      <c r="AC57" s="47">
        <v>157907.85</v>
      </c>
      <c r="AD57" s="55">
        <v>65720.99</v>
      </c>
      <c r="AE57" s="46">
        <f t="shared" si="10"/>
        <v>-92186.86</v>
      </c>
      <c r="AF57" s="46">
        <f t="shared" si="11"/>
        <v>-16849.309999999983</v>
      </c>
      <c r="AG57" s="47">
        <v>34612.88</v>
      </c>
      <c r="AH57" s="47">
        <v>60266.619999999995</v>
      </c>
      <c r="AI57" s="55">
        <v>37.55</v>
      </c>
      <c r="AJ57" s="46">
        <f t="shared" si="12"/>
        <v>-60229.06999999999</v>
      </c>
      <c r="AK57" s="46">
        <f t="shared" si="13"/>
        <v>-34575.329999999994</v>
      </c>
      <c r="AL57" s="47">
        <v>3478.11</v>
      </c>
      <c r="AM57" s="47">
        <v>118477.17</v>
      </c>
      <c r="AN57" s="55">
        <v>32036.96</v>
      </c>
      <c r="AO57" s="46">
        <f t="shared" si="14"/>
        <v>-86440.20999999999</v>
      </c>
      <c r="AP57" s="46">
        <f t="shared" si="15"/>
        <v>28558.85</v>
      </c>
      <c r="AQ57" s="46">
        <f t="shared" si="25"/>
        <v>3710556.8599999994</v>
      </c>
      <c r="AR57" s="46">
        <f t="shared" si="25"/>
        <v>5770276.9399999995</v>
      </c>
      <c r="AS57" s="46">
        <f t="shared" si="25"/>
        <v>3185724.5400000005</v>
      </c>
      <c r="AT57" s="46">
        <f t="shared" si="19"/>
        <v>-2584552.399999999</v>
      </c>
      <c r="AU57" s="46">
        <f t="shared" si="20"/>
        <v>-524832.3199999989</v>
      </c>
      <c r="AW57" s="17"/>
      <c r="AX57" s="18"/>
      <c r="AY57" s="18"/>
    </row>
    <row r="58" spans="1:51" ht="12.75">
      <c r="A58" s="16">
        <v>2011000</v>
      </c>
      <c r="B58" s="21" t="s">
        <v>58</v>
      </c>
      <c r="C58" s="47">
        <v>13957750.41</v>
      </c>
      <c r="D58" s="47">
        <v>13084670.99</v>
      </c>
      <c r="E58" s="47">
        <v>10333864.9</v>
      </c>
      <c r="F58" s="46">
        <f t="shared" si="4"/>
        <v>-2750806.09</v>
      </c>
      <c r="G58" s="46">
        <f t="shared" si="0"/>
        <v>-3623885.51</v>
      </c>
      <c r="H58" s="47">
        <v>0</v>
      </c>
      <c r="I58" s="47">
        <v>0</v>
      </c>
      <c r="J58" s="47">
        <v>0</v>
      </c>
      <c r="K58" s="46">
        <f t="shared" si="1"/>
        <v>0</v>
      </c>
      <c r="L58" s="46">
        <f t="shared" si="2"/>
        <v>0</v>
      </c>
      <c r="M58" s="47">
        <v>0</v>
      </c>
      <c r="N58" s="47">
        <v>0</v>
      </c>
      <c r="O58" s="47">
        <v>0</v>
      </c>
      <c r="P58" s="46">
        <f t="shared" si="5"/>
        <v>0</v>
      </c>
      <c r="Q58" s="46">
        <f t="shared" si="3"/>
        <v>0</v>
      </c>
      <c r="R58" s="47">
        <v>0</v>
      </c>
      <c r="S58" s="47">
        <v>0</v>
      </c>
      <c r="T58" s="55">
        <v>0</v>
      </c>
      <c r="U58" s="46">
        <f t="shared" si="6"/>
        <v>0</v>
      </c>
      <c r="V58" s="46">
        <f t="shared" si="7"/>
        <v>0</v>
      </c>
      <c r="W58" s="47">
        <v>0</v>
      </c>
      <c r="X58" s="47">
        <v>0</v>
      </c>
      <c r="Y58" s="55">
        <v>0</v>
      </c>
      <c r="Z58" s="46">
        <f t="shared" si="8"/>
        <v>0</v>
      </c>
      <c r="AA58" s="46">
        <f t="shared" si="9"/>
        <v>0</v>
      </c>
      <c r="AB58" s="47">
        <v>0</v>
      </c>
      <c r="AC58" s="47">
        <v>0</v>
      </c>
      <c r="AD58" s="55">
        <v>0</v>
      </c>
      <c r="AE58" s="46">
        <f t="shared" si="10"/>
        <v>0</v>
      </c>
      <c r="AF58" s="46">
        <f t="shared" si="11"/>
        <v>0</v>
      </c>
      <c r="AG58" s="47">
        <v>0</v>
      </c>
      <c r="AH58" s="47">
        <v>0</v>
      </c>
      <c r="AI58" s="55">
        <v>0</v>
      </c>
      <c r="AJ58" s="46">
        <f t="shared" si="12"/>
        <v>0</v>
      </c>
      <c r="AK58" s="46">
        <f t="shared" si="13"/>
        <v>0</v>
      </c>
      <c r="AL58" s="47">
        <v>0</v>
      </c>
      <c r="AM58" s="47">
        <v>0</v>
      </c>
      <c r="AN58" s="55">
        <v>0</v>
      </c>
      <c r="AO58" s="46">
        <f t="shared" si="14"/>
        <v>0</v>
      </c>
      <c r="AP58" s="46">
        <f t="shared" si="15"/>
        <v>0</v>
      </c>
      <c r="AQ58" s="46">
        <f t="shared" si="25"/>
        <v>13957750.41</v>
      </c>
      <c r="AR58" s="46">
        <f t="shared" si="25"/>
        <v>13084670.99</v>
      </c>
      <c r="AS58" s="46">
        <f t="shared" si="25"/>
        <v>10333864.9</v>
      </c>
      <c r="AT58" s="46">
        <f t="shared" si="19"/>
        <v>-2750806.09</v>
      </c>
      <c r="AU58" s="46">
        <f t="shared" si="20"/>
        <v>-3623885.51</v>
      </c>
      <c r="AW58" s="17"/>
      <c r="AX58" s="18"/>
      <c r="AY58" s="18"/>
    </row>
    <row r="59" spans="1:51" ht="12.75">
      <c r="A59" s="16"/>
      <c r="B59" s="21"/>
      <c r="C59" s="47"/>
      <c r="D59" s="47"/>
      <c r="E59" s="47"/>
      <c r="F59" s="46">
        <f t="shared" si="4"/>
        <v>0</v>
      </c>
      <c r="G59" s="46">
        <f t="shared" si="0"/>
        <v>0</v>
      </c>
      <c r="H59" s="47"/>
      <c r="I59" s="47"/>
      <c r="J59" s="47"/>
      <c r="K59" s="46">
        <f t="shared" si="1"/>
        <v>0</v>
      </c>
      <c r="L59" s="46">
        <f t="shared" si="2"/>
        <v>0</v>
      </c>
      <c r="M59" s="47"/>
      <c r="N59" s="47"/>
      <c r="O59" s="47"/>
      <c r="P59" s="46">
        <f t="shared" si="5"/>
        <v>0</v>
      </c>
      <c r="Q59" s="46">
        <f t="shared" si="3"/>
        <v>0</v>
      </c>
      <c r="R59" s="47">
        <v>0</v>
      </c>
      <c r="S59" s="47">
        <v>0</v>
      </c>
      <c r="T59" s="55">
        <v>0</v>
      </c>
      <c r="U59" s="46">
        <f t="shared" si="6"/>
        <v>0</v>
      </c>
      <c r="V59" s="46">
        <f t="shared" si="7"/>
        <v>0</v>
      </c>
      <c r="W59" s="47"/>
      <c r="X59" s="47"/>
      <c r="Y59" s="55"/>
      <c r="Z59" s="46">
        <f t="shared" si="8"/>
        <v>0</v>
      </c>
      <c r="AA59" s="46">
        <f t="shared" si="9"/>
        <v>0</v>
      </c>
      <c r="AB59" s="47"/>
      <c r="AC59" s="47"/>
      <c r="AD59" s="55"/>
      <c r="AE59" s="46">
        <f t="shared" si="10"/>
        <v>0</v>
      </c>
      <c r="AF59" s="46">
        <f t="shared" si="11"/>
        <v>0</v>
      </c>
      <c r="AG59" s="47"/>
      <c r="AH59" s="47"/>
      <c r="AI59" s="55"/>
      <c r="AJ59" s="46">
        <f t="shared" si="12"/>
        <v>0</v>
      </c>
      <c r="AK59" s="46">
        <f t="shared" si="13"/>
        <v>0</v>
      </c>
      <c r="AL59" s="47"/>
      <c r="AM59" s="47"/>
      <c r="AN59" s="55"/>
      <c r="AO59" s="46">
        <f t="shared" si="14"/>
        <v>0</v>
      </c>
      <c r="AP59" s="46">
        <f t="shared" si="15"/>
        <v>0</v>
      </c>
      <c r="AQ59" s="46"/>
      <c r="AR59" s="46"/>
      <c r="AS59" s="46"/>
      <c r="AT59" s="46"/>
      <c r="AU59" s="46"/>
      <c r="AW59" s="17"/>
      <c r="AX59" s="18"/>
      <c r="AY59" s="18"/>
    </row>
    <row r="60" spans="1:51" ht="25.5">
      <c r="A60" s="16">
        <v>2020000</v>
      </c>
      <c r="B60" s="24" t="s">
        <v>40</v>
      </c>
      <c r="C60" s="47">
        <v>4609295.15</v>
      </c>
      <c r="D60" s="47">
        <v>39011581.52</v>
      </c>
      <c r="E60" s="47">
        <v>2744098.44</v>
      </c>
      <c r="F60" s="46">
        <f t="shared" si="4"/>
        <v>-36267483.080000006</v>
      </c>
      <c r="G60" s="46">
        <f t="shared" si="0"/>
        <v>-1865196.7100000004</v>
      </c>
      <c r="H60" s="47">
        <v>1202.75</v>
      </c>
      <c r="I60" s="47">
        <v>1726.3</v>
      </c>
      <c r="J60" s="47">
        <v>452.5</v>
      </c>
      <c r="K60" s="46">
        <f t="shared" si="1"/>
        <v>-1273.8</v>
      </c>
      <c r="L60" s="46">
        <f t="shared" si="2"/>
        <v>-750.25</v>
      </c>
      <c r="M60" s="47">
        <v>192997.91</v>
      </c>
      <c r="N60" s="47">
        <v>3763794.53</v>
      </c>
      <c r="O60" s="47">
        <v>1111563.8099999998</v>
      </c>
      <c r="P60" s="46">
        <f t="shared" si="5"/>
        <v>-2652230.7199999997</v>
      </c>
      <c r="Q60" s="46">
        <f t="shared" si="3"/>
        <v>918565.8999999998</v>
      </c>
      <c r="R60" s="47">
        <v>665857.95</v>
      </c>
      <c r="S60" s="47">
        <v>545713.01</v>
      </c>
      <c r="T60" s="55">
        <v>52230.86</v>
      </c>
      <c r="U60" s="46">
        <f t="shared" si="6"/>
        <v>-493482.15</v>
      </c>
      <c r="V60" s="46">
        <f t="shared" si="7"/>
        <v>-613627.09</v>
      </c>
      <c r="W60" s="47">
        <v>44327</v>
      </c>
      <c r="X60" s="47">
        <v>27480.8</v>
      </c>
      <c r="Y60" s="55">
        <v>150019.33</v>
      </c>
      <c r="Z60" s="46">
        <f t="shared" si="8"/>
        <v>122538.52999999998</v>
      </c>
      <c r="AA60" s="46">
        <f t="shared" si="9"/>
        <v>105692.32999999999</v>
      </c>
      <c r="AB60" s="47">
        <v>24716.6</v>
      </c>
      <c r="AC60" s="47">
        <v>181317.6</v>
      </c>
      <c r="AD60" s="55">
        <v>91124.09</v>
      </c>
      <c r="AE60" s="46">
        <f t="shared" si="10"/>
        <v>-90193.51000000001</v>
      </c>
      <c r="AF60" s="46">
        <f t="shared" si="11"/>
        <v>66407.48999999999</v>
      </c>
      <c r="AG60" s="47">
        <v>81538.08</v>
      </c>
      <c r="AH60" s="47">
        <v>151323.65</v>
      </c>
      <c r="AI60" s="55">
        <v>69137.20999999999</v>
      </c>
      <c r="AJ60" s="46">
        <f t="shared" si="12"/>
        <v>-82186.44</v>
      </c>
      <c r="AK60" s="46">
        <f t="shared" si="13"/>
        <v>-12400.87000000001</v>
      </c>
      <c r="AL60" s="47">
        <v>782552.75</v>
      </c>
      <c r="AM60" s="47">
        <v>24706.95</v>
      </c>
      <c r="AN60" s="55">
        <v>36736.04</v>
      </c>
      <c r="AO60" s="46">
        <f t="shared" si="14"/>
        <v>12029.09</v>
      </c>
      <c r="AP60" s="46">
        <f t="shared" si="15"/>
        <v>-745816.71</v>
      </c>
      <c r="AQ60" s="46">
        <f aca="true" t="shared" si="26" ref="AQ60:AS61">SUM(C60+H60+M60+R60+W60+AB60+AG60+AL60)</f>
        <v>6402488.19</v>
      </c>
      <c r="AR60" s="46">
        <f t="shared" si="26"/>
        <v>43707644.36</v>
      </c>
      <c r="AS60" s="46">
        <f t="shared" si="26"/>
        <v>4255362.28</v>
      </c>
      <c r="AT60" s="46">
        <f t="shared" si="19"/>
        <v>-39452282.08</v>
      </c>
      <c r="AU60" s="46">
        <f t="shared" si="20"/>
        <v>-2147125.91</v>
      </c>
      <c r="AW60" s="17"/>
      <c r="AX60" s="18"/>
      <c r="AY60" s="18"/>
    </row>
    <row r="61" spans="1:51" ht="25.5">
      <c r="A61" s="20">
        <v>2020100</v>
      </c>
      <c r="B61" s="34" t="s">
        <v>41</v>
      </c>
      <c r="C61" s="49">
        <v>176440</v>
      </c>
      <c r="D61" s="49">
        <v>37825888.42</v>
      </c>
      <c r="E61" s="49">
        <v>2358665.75</v>
      </c>
      <c r="F61" s="48">
        <f t="shared" si="4"/>
        <v>-35467222.67</v>
      </c>
      <c r="G61" s="48">
        <f t="shared" si="0"/>
        <v>2182225.75</v>
      </c>
      <c r="H61" s="49">
        <v>0</v>
      </c>
      <c r="I61" s="49">
        <v>0</v>
      </c>
      <c r="J61" s="49">
        <v>0</v>
      </c>
      <c r="K61" s="48">
        <f t="shared" si="1"/>
        <v>0</v>
      </c>
      <c r="L61" s="48">
        <f t="shared" si="2"/>
        <v>0</v>
      </c>
      <c r="M61" s="49">
        <v>150505</v>
      </c>
      <c r="N61" s="49">
        <v>3693400</v>
      </c>
      <c r="O61" s="49">
        <v>1069730</v>
      </c>
      <c r="P61" s="48">
        <f t="shared" si="5"/>
        <v>-2623670</v>
      </c>
      <c r="Q61" s="48">
        <f t="shared" si="3"/>
        <v>919225</v>
      </c>
      <c r="R61" s="49">
        <v>521506</v>
      </c>
      <c r="S61" s="49">
        <v>527671.1</v>
      </c>
      <c r="T61" s="57">
        <v>0</v>
      </c>
      <c r="U61" s="48">
        <f t="shared" si="6"/>
        <v>-527671.1</v>
      </c>
      <c r="V61" s="48">
        <f t="shared" si="7"/>
        <v>-521506</v>
      </c>
      <c r="W61" s="49">
        <v>42178</v>
      </c>
      <c r="X61" s="49">
        <v>23396.52</v>
      </c>
      <c r="Y61" s="57">
        <v>110812</v>
      </c>
      <c r="Z61" s="48">
        <f t="shared" si="8"/>
        <v>87415.48</v>
      </c>
      <c r="AA61" s="48">
        <f t="shared" si="9"/>
        <v>68634</v>
      </c>
      <c r="AB61" s="49">
        <v>0</v>
      </c>
      <c r="AC61" s="49">
        <v>162129</v>
      </c>
      <c r="AD61" s="57">
        <v>42345</v>
      </c>
      <c r="AE61" s="48">
        <f t="shared" si="10"/>
        <v>-119784</v>
      </c>
      <c r="AF61" s="48">
        <f t="shared" si="11"/>
        <v>42345</v>
      </c>
      <c r="AG61" s="49">
        <v>35500</v>
      </c>
      <c r="AH61" s="49">
        <v>131500</v>
      </c>
      <c r="AI61" s="57">
        <v>0</v>
      </c>
      <c r="AJ61" s="48">
        <f t="shared" si="12"/>
        <v>-131500</v>
      </c>
      <c r="AK61" s="48">
        <f t="shared" si="13"/>
        <v>-35500</v>
      </c>
      <c r="AL61" s="49">
        <v>774070</v>
      </c>
      <c r="AM61" s="49">
        <v>0</v>
      </c>
      <c r="AN61" s="57">
        <v>0</v>
      </c>
      <c r="AO61" s="48">
        <f t="shared" si="14"/>
        <v>0</v>
      </c>
      <c r="AP61" s="48">
        <f t="shared" si="15"/>
        <v>-774070</v>
      </c>
      <c r="AQ61" s="48">
        <f t="shared" si="26"/>
        <v>1700199</v>
      </c>
      <c r="AR61" s="48">
        <f t="shared" si="26"/>
        <v>42363985.04000001</v>
      </c>
      <c r="AS61" s="48">
        <f t="shared" si="26"/>
        <v>3581552.75</v>
      </c>
      <c r="AT61" s="48">
        <f t="shared" si="19"/>
        <v>-38782432.29000001</v>
      </c>
      <c r="AU61" s="48">
        <f t="shared" si="20"/>
        <v>1881353.75</v>
      </c>
      <c r="AW61" s="17"/>
      <c r="AX61" s="18"/>
      <c r="AY61" s="18"/>
    </row>
    <row r="62" spans="1:51" ht="12.75">
      <c r="A62" s="20"/>
      <c r="B62" s="34"/>
      <c r="C62" s="49"/>
      <c r="D62" s="49"/>
      <c r="E62" s="49"/>
      <c r="F62" s="46"/>
      <c r="G62" s="46"/>
      <c r="H62" s="49"/>
      <c r="I62" s="49"/>
      <c r="J62" s="49"/>
      <c r="K62" s="46"/>
      <c r="L62" s="46"/>
      <c r="M62" s="49"/>
      <c r="N62" s="49"/>
      <c r="O62" s="49"/>
      <c r="P62" s="46"/>
      <c r="Q62" s="46"/>
      <c r="R62" s="49"/>
      <c r="S62" s="49"/>
      <c r="T62" s="57"/>
      <c r="U62" s="46"/>
      <c r="V62" s="46"/>
      <c r="W62" s="49"/>
      <c r="X62" s="49"/>
      <c r="Y62" s="57"/>
      <c r="Z62" s="46"/>
      <c r="AA62" s="46"/>
      <c r="AB62" s="49"/>
      <c r="AC62" s="49"/>
      <c r="AD62" s="57"/>
      <c r="AE62" s="46"/>
      <c r="AF62" s="46"/>
      <c r="AG62" s="49"/>
      <c r="AH62" s="49"/>
      <c r="AI62" s="57"/>
      <c r="AJ62" s="46"/>
      <c r="AK62" s="46"/>
      <c r="AL62" s="49"/>
      <c r="AM62" s="49"/>
      <c r="AN62" s="57"/>
      <c r="AO62" s="46"/>
      <c r="AP62" s="46"/>
      <c r="AQ62" s="48"/>
      <c r="AR62" s="48"/>
      <c r="AS62" s="48"/>
      <c r="AT62" s="46"/>
      <c r="AU62" s="46"/>
      <c r="AW62" s="17"/>
      <c r="AX62" s="18"/>
      <c r="AY62" s="18"/>
    </row>
    <row r="63" spans="1:51" ht="12.75">
      <c r="A63" s="16">
        <v>2060000</v>
      </c>
      <c r="B63" s="21" t="s">
        <v>24</v>
      </c>
      <c r="C63" s="47">
        <v>1666999.6400000001</v>
      </c>
      <c r="D63" s="47">
        <v>1669147.2999999998</v>
      </c>
      <c r="E63" s="47">
        <v>2185618.57</v>
      </c>
      <c r="F63" s="46">
        <f t="shared" si="4"/>
        <v>516471.27</v>
      </c>
      <c r="G63" s="46">
        <f t="shared" si="0"/>
        <v>518618.9299999997</v>
      </c>
      <c r="H63" s="47">
        <v>57269.11</v>
      </c>
      <c r="I63" s="47">
        <v>62548.91</v>
      </c>
      <c r="J63" s="47">
        <v>922.2</v>
      </c>
      <c r="K63" s="46">
        <f t="shared" si="1"/>
        <v>-61626.71000000001</v>
      </c>
      <c r="L63" s="46">
        <f t="shared" si="2"/>
        <v>-56346.91</v>
      </c>
      <c r="M63" s="47">
        <v>428478.37</v>
      </c>
      <c r="N63" s="47">
        <v>428506.30000000005</v>
      </c>
      <c r="O63" s="47">
        <v>436649.24</v>
      </c>
      <c r="P63" s="46">
        <f t="shared" si="5"/>
        <v>8142.939999999944</v>
      </c>
      <c r="Q63" s="46">
        <f t="shared" si="3"/>
        <v>8170.869999999995</v>
      </c>
      <c r="R63" s="47">
        <v>506516.44</v>
      </c>
      <c r="S63" s="47">
        <v>370610.23</v>
      </c>
      <c r="T63" s="55">
        <v>341695.46</v>
      </c>
      <c r="U63" s="46">
        <f t="shared" si="6"/>
        <v>-28914.76999999996</v>
      </c>
      <c r="V63" s="46">
        <f t="shared" si="7"/>
        <v>-164820.97999999998</v>
      </c>
      <c r="W63" s="47">
        <v>299401.32</v>
      </c>
      <c r="X63" s="47">
        <v>264344.24</v>
      </c>
      <c r="Y63" s="55">
        <v>254726.09</v>
      </c>
      <c r="Z63" s="46">
        <f t="shared" si="8"/>
        <v>-9618.149999999994</v>
      </c>
      <c r="AA63" s="46">
        <f t="shared" si="9"/>
        <v>-44675.23000000001</v>
      </c>
      <c r="AB63" s="47">
        <v>212892.47</v>
      </c>
      <c r="AC63" s="47">
        <v>208653.09000000003</v>
      </c>
      <c r="AD63" s="55">
        <v>209794.07</v>
      </c>
      <c r="AE63" s="46">
        <f t="shared" si="10"/>
        <v>1140.9799999999814</v>
      </c>
      <c r="AF63" s="46">
        <f t="shared" si="11"/>
        <v>-3098.399999999994</v>
      </c>
      <c r="AG63" s="47">
        <v>127886.87</v>
      </c>
      <c r="AH63" s="47">
        <v>184530.69</v>
      </c>
      <c r="AI63" s="55">
        <v>151643.86</v>
      </c>
      <c r="AJ63" s="46">
        <f t="shared" si="12"/>
        <v>-32886.830000000016</v>
      </c>
      <c r="AK63" s="46">
        <f t="shared" si="13"/>
        <v>23756.98999999999</v>
      </c>
      <c r="AL63" s="47">
        <v>109839.98</v>
      </c>
      <c r="AM63" s="47">
        <v>80347.69</v>
      </c>
      <c r="AN63" s="55">
        <v>70317.5</v>
      </c>
      <c r="AO63" s="46">
        <f t="shared" si="14"/>
        <v>-10030.190000000002</v>
      </c>
      <c r="AP63" s="46">
        <f t="shared" si="15"/>
        <v>-39522.479999999996</v>
      </c>
      <c r="AQ63" s="46">
        <f>SUM(C63+H63+M63+R63+W63+AB63+AG63+AL63)</f>
        <v>3409284.2</v>
      </c>
      <c r="AR63" s="46">
        <f>SUM(D63+I63+N63+S63+X63+AC63+AH63+AM63)</f>
        <v>3268688.4499999993</v>
      </c>
      <c r="AS63" s="46">
        <f>SUM(E63+J63+O63+T63+Y63+AD63+AI63+AN63)</f>
        <v>3651366.9899999993</v>
      </c>
      <c r="AT63" s="46">
        <f t="shared" si="19"/>
        <v>382678.54000000004</v>
      </c>
      <c r="AU63" s="46">
        <f t="shared" si="20"/>
        <v>242082.7899999991</v>
      </c>
      <c r="AW63" s="17"/>
      <c r="AX63" s="18"/>
      <c r="AY63" s="18"/>
    </row>
    <row r="64" spans="1:51" ht="12.75">
      <c r="A64" s="20"/>
      <c r="B64" s="35"/>
      <c r="C64" s="49"/>
      <c r="D64" s="47"/>
      <c r="E64" s="47"/>
      <c r="F64" s="46"/>
      <c r="G64" s="46"/>
      <c r="H64" s="49"/>
      <c r="I64" s="49"/>
      <c r="J64" s="49"/>
      <c r="K64" s="46"/>
      <c r="L64" s="46"/>
      <c r="M64" s="49"/>
      <c r="N64" s="49"/>
      <c r="O64" s="49"/>
      <c r="P64" s="46"/>
      <c r="Q64" s="46"/>
      <c r="R64" s="49"/>
      <c r="S64" s="49"/>
      <c r="T64" s="57"/>
      <c r="U64" s="46"/>
      <c r="V64" s="46"/>
      <c r="W64" s="49"/>
      <c r="X64" s="49"/>
      <c r="Y64" s="57"/>
      <c r="Z64" s="46"/>
      <c r="AA64" s="46"/>
      <c r="AB64" s="49"/>
      <c r="AC64" s="49"/>
      <c r="AD64" s="57"/>
      <c r="AE64" s="46"/>
      <c r="AF64" s="46"/>
      <c r="AG64" s="49"/>
      <c r="AH64" s="49"/>
      <c r="AI64" s="57"/>
      <c r="AJ64" s="46"/>
      <c r="AK64" s="46"/>
      <c r="AL64" s="49"/>
      <c r="AM64" s="49"/>
      <c r="AN64" s="57"/>
      <c r="AO64" s="46"/>
      <c r="AP64" s="46"/>
      <c r="AQ64" s="46"/>
      <c r="AR64" s="46"/>
      <c r="AS64" s="46"/>
      <c r="AT64" s="46"/>
      <c r="AU64" s="46"/>
      <c r="AW64" s="17"/>
      <c r="AX64" s="18"/>
      <c r="AY64" s="18"/>
    </row>
    <row r="65" spans="1:51" ht="12.75">
      <c r="A65" s="16">
        <v>2070000</v>
      </c>
      <c r="B65" s="21" t="s">
        <v>25</v>
      </c>
      <c r="C65" s="47">
        <v>4706209.43</v>
      </c>
      <c r="D65" s="47">
        <v>6264478.03</v>
      </c>
      <c r="E65" s="47">
        <v>9702928.29</v>
      </c>
      <c r="F65" s="46">
        <f t="shared" si="4"/>
        <v>3438450.259999999</v>
      </c>
      <c r="G65" s="46">
        <f t="shared" si="0"/>
        <v>4996718.859999999</v>
      </c>
      <c r="H65" s="47">
        <v>37507.69</v>
      </c>
      <c r="I65" s="47">
        <v>32513.489999999998</v>
      </c>
      <c r="J65" s="47">
        <v>44251.93</v>
      </c>
      <c r="K65" s="46">
        <f t="shared" si="1"/>
        <v>11738.440000000002</v>
      </c>
      <c r="L65" s="46">
        <f t="shared" si="2"/>
        <v>6744.239999999998</v>
      </c>
      <c r="M65" s="47">
        <v>4902290.09</v>
      </c>
      <c r="N65" s="47">
        <v>2182879.64</v>
      </c>
      <c r="O65" s="47">
        <v>2287928.68</v>
      </c>
      <c r="P65" s="46">
        <f t="shared" si="5"/>
        <v>105049.04000000004</v>
      </c>
      <c r="Q65" s="46">
        <f t="shared" si="3"/>
        <v>-2614361.4099999997</v>
      </c>
      <c r="R65" s="47">
        <v>956260.93</v>
      </c>
      <c r="S65" s="47">
        <v>1085911.81</v>
      </c>
      <c r="T65" s="55">
        <v>2839341.88</v>
      </c>
      <c r="U65" s="46">
        <f t="shared" si="6"/>
        <v>1753430.0699999998</v>
      </c>
      <c r="V65" s="46">
        <f t="shared" si="7"/>
        <v>1883080.9499999997</v>
      </c>
      <c r="W65" s="47">
        <v>512011.76</v>
      </c>
      <c r="X65" s="47">
        <v>1296368.69</v>
      </c>
      <c r="Y65" s="55">
        <v>678433.4299999999</v>
      </c>
      <c r="Z65" s="46">
        <f t="shared" si="8"/>
        <v>-617935.26</v>
      </c>
      <c r="AA65" s="46">
        <f t="shared" si="9"/>
        <v>166421.66999999993</v>
      </c>
      <c r="AB65" s="47">
        <v>10544694.530000001</v>
      </c>
      <c r="AC65" s="47">
        <v>784121.58</v>
      </c>
      <c r="AD65" s="55">
        <v>2153095.6799999997</v>
      </c>
      <c r="AE65" s="46">
        <f t="shared" si="10"/>
        <v>1368974.0999999996</v>
      </c>
      <c r="AF65" s="46">
        <f t="shared" si="11"/>
        <v>-8391598.850000001</v>
      </c>
      <c r="AG65" s="47">
        <v>407261.3</v>
      </c>
      <c r="AH65" s="47">
        <v>455281.58</v>
      </c>
      <c r="AI65" s="55">
        <v>669527.5700000001</v>
      </c>
      <c r="AJ65" s="46">
        <f t="shared" si="12"/>
        <v>214245.99000000005</v>
      </c>
      <c r="AK65" s="46">
        <f t="shared" si="13"/>
        <v>262266.2700000001</v>
      </c>
      <c r="AL65" s="47">
        <v>221928.59</v>
      </c>
      <c r="AM65" s="47">
        <v>241841.74</v>
      </c>
      <c r="AN65" s="55">
        <v>380641.2</v>
      </c>
      <c r="AO65" s="46">
        <f t="shared" si="14"/>
        <v>138799.46000000002</v>
      </c>
      <c r="AP65" s="46">
        <f t="shared" si="15"/>
        <v>158712.61000000002</v>
      </c>
      <c r="AQ65" s="46">
        <f>SUM(C65+H65+M65+R65+W65+AB65+AG65+AL65)</f>
        <v>22288164.32</v>
      </c>
      <c r="AR65" s="46">
        <f>SUM(D65+I65+N65+S65+X65+AC65+AH65+AM65)</f>
        <v>12343396.56</v>
      </c>
      <c r="AS65" s="46">
        <f>SUM(E65+J65+O65+T65+Y65+AD65+AI65+AN65)</f>
        <v>18756148.659999996</v>
      </c>
      <c r="AT65" s="46">
        <f t="shared" si="19"/>
        <v>6412752.099999996</v>
      </c>
      <c r="AU65" s="46">
        <f t="shared" si="20"/>
        <v>-3532015.660000004</v>
      </c>
      <c r="AW65" s="17"/>
      <c r="AX65" s="18"/>
      <c r="AY65" s="18"/>
    </row>
    <row r="66" spans="1:51" ht="12.75">
      <c r="A66" s="20"/>
      <c r="B66" s="35"/>
      <c r="C66" s="47"/>
      <c r="D66" s="47"/>
      <c r="E66" s="47"/>
      <c r="F66" s="46"/>
      <c r="G66" s="46"/>
      <c r="H66" s="47"/>
      <c r="I66" s="47"/>
      <c r="J66" s="47"/>
      <c r="K66" s="46"/>
      <c r="L66" s="46"/>
      <c r="M66" s="47"/>
      <c r="N66" s="47"/>
      <c r="O66" s="47"/>
      <c r="P66" s="46"/>
      <c r="Q66" s="46"/>
      <c r="R66" s="47"/>
      <c r="S66" s="47"/>
      <c r="T66" s="55"/>
      <c r="U66" s="46"/>
      <c r="V66" s="46"/>
      <c r="W66" s="47"/>
      <c r="X66" s="47"/>
      <c r="Y66" s="55"/>
      <c r="Z66" s="46"/>
      <c r="AA66" s="46"/>
      <c r="AB66" s="47"/>
      <c r="AC66" s="47"/>
      <c r="AD66" s="55"/>
      <c r="AE66" s="46"/>
      <c r="AF66" s="46"/>
      <c r="AG66" s="47"/>
      <c r="AH66" s="47"/>
      <c r="AI66" s="55"/>
      <c r="AJ66" s="46"/>
      <c r="AK66" s="46"/>
      <c r="AL66" s="47"/>
      <c r="AM66" s="47"/>
      <c r="AN66" s="55"/>
      <c r="AO66" s="46"/>
      <c r="AP66" s="46"/>
      <c r="AQ66" s="46"/>
      <c r="AR66" s="46"/>
      <c r="AS66" s="46"/>
      <c r="AT66" s="46"/>
      <c r="AU66" s="46"/>
      <c r="AW66" s="17"/>
      <c r="AX66" s="18"/>
      <c r="AY66" s="18"/>
    </row>
    <row r="67" spans="1:51" ht="12.75">
      <c r="A67" s="16">
        <v>2080000</v>
      </c>
      <c r="B67" s="21" t="s">
        <v>26</v>
      </c>
      <c r="C67" s="47"/>
      <c r="D67" s="47"/>
      <c r="E67" s="47">
        <v>0</v>
      </c>
      <c r="F67" s="46">
        <f t="shared" si="4"/>
        <v>0</v>
      </c>
      <c r="G67" s="46">
        <f t="shared" si="0"/>
        <v>0</v>
      </c>
      <c r="H67" s="47"/>
      <c r="I67" s="47"/>
      <c r="J67" s="47"/>
      <c r="K67" s="46">
        <f t="shared" si="1"/>
        <v>0</v>
      </c>
      <c r="L67" s="46">
        <f t="shared" si="2"/>
        <v>0</v>
      </c>
      <c r="M67" s="47"/>
      <c r="N67" s="47"/>
      <c r="O67" s="47">
        <v>0</v>
      </c>
      <c r="P67" s="46">
        <f t="shared" si="5"/>
        <v>0</v>
      </c>
      <c r="Q67" s="46">
        <f t="shared" si="3"/>
        <v>0</v>
      </c>
      <c r="R67" s="47"/>
      <c r="S67" s="47"/>
      <c r="T67" s="55">
        <v>0</v>
      </c>
      <c r="U67" s="46">
        <f t="shared" si="6"/>
        <v>0</v>
      </c>
      <c r="V67" s="46">
        <f t="shared" si="7"/>
        <v>0</v>
      </c>
      <c r="W67" s="47"/>
      <c r="X67" s="47"/>
      <c r="Y67" s="55">
        <v>0</v>
      </c>
      <c r="Z67" s="46">
        <f t="shared" si="8"/>
        <v>0</v>
      </c>
      <c r="AA67" s="46">
        <f t="shared" si="9"/>
        <v>0</v>
      </c>
      <c r="AB67" s="47"/>
      <c r="AC67" s="47"/>
      <c r="AD67" s="55">
        <v>0</v>
      </c>
      <c r="AE67" s="46">
        <f t="shared" si="10"/>
        <v>0</v>
      </c>
      <c r="AF67" s="46">
        <f t="shared" si="11"/>
        <v>0</v>
      </c>
      <c r="AG67" s="47"/>
      <c r="AH67" s="47"/>
      <c r="AI67" s="55">
        <v>0</v>
      </c>
      <c r="AJ67" s="46">
        <f t="shared" si="12"/>
        <v>0</v>
      </c>
      <c r="AK67" s="46">
        <f t="shared" si="13"/>
        <v>0</v>
      </c>
      <c r="AL67" s="47"/>
      <c r="AM67" s="47"/>
      <c r="AN67" s="55">
        <v>0</v>
      </c>
      <c r="AO67" s="46">
        <f t="shared" si="14"/>
        <v>0</v>
      </c>
      <c r="AP67" s="46">
        <f t="shared" si="15"/>
        <v>0</v>
      </c>
      <c r="AQ67" s="46">
        <f>SUM(C67+H67+M67+R67+W67+AB67+AG67+AL67)</f>
        <v>0</v>
      </c>
      <c r="AR67" s="46">
        <f>SUM(D67+I67+N67+S67+X67+AC67+AH67+AM67)</f>
        <v>0</v>
      </c>
      <c r="AS67" s="46">
        <f>SUM(E67+J67+O67+T67+Y67+AD67+AI67+AN67)</f>
        <v>0</v>
      </c>
      <c r="AT67" s="46">
        <f t="shared" si="19"/>
        <v>0</v>
      </c>
      <c r="AU67" s="46">
        <f t="shared" si="20"/>
        <v>0</v>
      </c>
      <c r="AW67" s="17"/>
      <c r="AX67" s="18"/>
      <c r="AY67" s="18"/>
    </row>
    <row r="68" spans="1:51" ht="12.75">
      <c r="A68" s="20"/>
      <c r="B68" s="35"/>
      <c r="C68" s="47"/>
      <c r="D68" s="47"/>
      <c r="E68" s="47"/>
      <c r="F68" s="46"/>
      <c r="G68" s="46"/>
      <c r="H68" s="47"/>
      <c r="I68" s="47"/>
      <c r="J68" s="47"/>
      <c r="K68" s="46"/>
      <c r="L68" s="46"/>
      <c r="M68" s="47"/>
      <c r="N68" s="47"/>
      <c r="O68" s="47"/>
      <c r="P68" s="46"/>
      <c r="Q68" s="46"/>
      <c r="R68" s="47"/>
      <c r="S68" s="47"/>
      <c r="T68" s="55"/>
      <c r="U68" s="46"/>
      <c r="V68" s="46"/>
      <c r="W68" s="47"/>
      <c r="X68" s="47"/>
      <c r="Y68" s="55"/>
      <c r="Z68" s="46"/>
      <c r="AA68" s="46"/>
      <c r="AB68" s="47"/>
      <c r="AC68" s="47"/>
      <c r="AD68" s="55"/>
      <c r="AE68" s="46"/>
      <c r="AF68" s="46"/>
      <c r="AG68" s="47"/>
      <c r="AH68" s="47"/>
      <c r="AI68" s="55"/>
      <c r="AJ68" s="46"/>
      <c r="AK68" s="46"/>
      <c r="AL68" s="47"/>
      <c r="AM68" s="47"/>
      <c r="AN68" s="55"/>
      <c r="AO68" s="46"/>
      <c r="AP68" s="46"/>
      <c r="AQ68" s="46"/>
      <c r="AR68" s="46"/>
      <c r="AS68" s="46"/>
      <c r="AT68" s="46"/>
      <c r="AU68" s="46"/>
      <c r="AW68" s="17"/>
      <c r="AX68" s="18"/>
      <c r="AY68" s="18"/>
    </row>
    <row r="69" spans="1:51" ht="12.75">
      <c r="A69" s="16">
        <v>2090000</v>
      </c>
      <c r="B69" s="21" t="s">
        <v>27</v>
      </c>
      <c r="C69" s="47"/>
      <c r="D69" s="47">
        <v>0</v>
      </c>
      <c r="E69" s="47">
        <v>17470</v>
      </c>
      <c r="F69" s="46">
        <f t="shared" si="4"/>
        <v>17470</v>
      </c>
      <c r="G69" s="46">
        <f t="shared" si="0"/>
        <v>17470</v>
      </c>
      <c r="H69" s="47"/>
      <c r="I69" s="47">
        <v>0</v>
      </c>
      <c r="J69" s="47">
        <v>0</v>
      </c>
      <c r="K69" s="46">
        <f t="shared" si="1"/>
        <v>0</v>
      </c>
      <c r="L69" s="46">
        <f t="shared" si="2"/>
        <v>0</v>
      </c>
      <c r="M69" s="47"/>
      <c r="N69" s="47">
        <v>0</v>
      </c>
      <c r="O69" s="47">
        <v>48939</v>
      </c>
      <c r="P69" s="46">
        <f t="shared" si="5"/>
        <v>48939</v>
      </c>
      <c r="Q69" s="46">
        <f t="shared" si="3"/>
        <v>48939</v>
      </c>
      <c r="R69" s="47"/>
      <c r="S69" s="47">
        <v>341</v>
      </c>
      <c r="T69" s="55">
        <v>0</v>
      </c>
      <c r="U69" s="46">
        <f t="shared" si="6"/>
        <v>-341</v>
      </c>
      <c r="V69" s="46">
        <f t="shared" si="7"/>
        <v>0</v>
      </c>
      <c r="W69" s="47"/>
      <c r="X69" s="47">
        <v>0</v>
      </c>
      <c r="Y69" s="55">
        <v>0</v>
      </c>
      <c r="Z69" s="46">
        <f t="shared" si="8"/>
        <v>0</v>
      </c>
      <c r="AA69" s="46">
        <f t="shared" si="9"/>
        <v>0</v>
      </c>
      <c r="AB69" s="47"/>
      <c r="AC69" s="47">
        <v>0</v>
      </c>
      <c r="AD69" s="55">
        <v>0</v>
      </c>
      <c r="AE69" s="46">
        <f t="shared" si="10"/>
        <v>0</v>
      </c>
      <c r="AF69" s="46">
        <f t="shared" si="11"/>
        <v>0</v>
      </c>
      <c r="AG69" s="47"/>
      <c r="AH69" s="47">
        <v>0</v>
      </c>
      <c r="AI69" s="55">
        <v>1319.2</v>
      </c>
      <c r="AJ69" s="46">
        <f t="shared" si="12"/>
        <v>1319.2</v>
      </c>
      <c r="AK69" s="46">
        <f t="shared" si="13"/>
        <v>1319.2</v>
      </c>
      <c r="AL69" s="47"/>
      <c r="AM69" s="47">
        <v>0</v>
      </c>
      <c r="AN69" s="55">
        <v>0</v>
      </c>
      <c r="AO69" s="46">
        <f t="shared" si="14"/>
        <v>0</v>
      </c>
      <c r="AP69" s="46">
        <f t="shared" si="15"/>
        <v>0</v>
      </c>
      <c r="AQ69" s="46">
        <f>SUM(C69+H69+M69+R69+W69+AB69+AG69+AL69)</f>
        <v>0</v>
      </c>
      <c r="AR69" s="46">
        <f>SUM(D69+I69+N69+S69+X69+AC69+AH69+AM69)</f>
        <v>341</v>
      </c>
      <c r="AS69" s="46">
        <f>SUM(E69+J69+O69+T69+Y69+AD69+AI69+AN69)</f>
        <v>67728.2</v>
      </c>
      <c r="AT69" s="46">
        <f t="shared" si="19"/>
        <v>67387.2</v>
      </c>
      <c r="AU69" s="46">
        <f t="shared" si="20"/>
        <v>67728.2</v>
      </c>
      <c r="AW69" s="17"/>
      <c r="AX69" s="18"/>
      <c r="AY69" s="18"/>
    </row>
    <row r="70" spans="1:51" ht="12.75">
      <c r="A70" s="16"/>
      <c r="B70" s="21"/>
      <c r="C70" s="47"/>
      <c r="D70" s="47"/>
      <c r="E70" s="47"/>
      <c r="F70" s="46"/>
      <c r="G70" s="46"/>
      <c r="H70" s="47"/>
      <c r="I70" s="47"/>
      <c r="J70" s="47"/>
      <c r="K70" s="46"/>
      <c r="L70" s="46"/>
      <c r="M70" s="47"/>
      <c r="N70" s="47"/>
      <c r="O70" s="47"/>
      <c r="P70" s="46"/>
      <c r="Q70" s="46"/>
      <c r="R70" s="47"/>
      <c r="S70" s="47"/>
      <c r="T70" s="55"/>
      <c r="U70" s="46"/>
      <c r="V70" s="46"/>
      <c r="W70" s="47"/>
      <c r="X70" s="47"/>
      <c r="Y70" s="55"/>
      <c r="Z70" s="46"/>
      <c r="AA70" s="46"/>
      <c r="AB70" s="47"/>
      <c r="AC70" s="47"/>
      <c r="AD70" s="55"/>
      <c r="AE70" s="46"/>
      <c r="AF70" s="46"/>
      <c r="AG70" s="47"/>
      <c r="AH70" s="47"/>
      <c r="AI70" s="55"/>
      <c r="AJ70" s="46"/>
      <c r="AK70" s="46"/>
      <c r="AL70" s="47"/>
      <c r="AM70" s="47"/>
      <c r="AN70" s="55"/>
      <c r="AO70" s="46"/>
      <c r="AP70" s="46"/>
      <c r="AQ70" s="46"/>
      <c r="AR70" s="46"/>
      <c r="AS70" s="46"/>
      <c r="AT70" s="46"/>
      <c r="AU70" s="46"/>
      <c r="AW70" s="17"/>
      <c r="AX70" s="18"/>
      <c r="AY70" s="18"/>
    </row>
    <row r="71" spans="1:51" ht="13.5">
      <c r="A71" s="16">
        <v>3000000</v>
      </c>
      <c r="B71" s="33" t="s">
        <v>59</v>
      </c>
      <c r="C71" s="47">
        <f>SUM(C72:C75)</f>
        <v>28395144.07</v>
      </c>
      <c r="D71" s="47">
        <f>D72+D73+D74+D75</f>
        <v>85564794.53</v>
      </c>
      <c r="E71" s="47">
        <f>E72+E73+E74+E75</f>
        <v>34552027</v>
      </c>
      <c r="F71" s="46">
        <f t="shared" si="4"/>
        <v>-51012767.53</v>
      </c>
      <c r="G71" s="46">
        <f t="shared" si="0"/>
        <v>6156882.93</v>
      </c>
      <c r="H71" s="47">
        <f>SUM(H72:H73)</f>
        <v>0</v>
      </c>
      <c r="I71" s="47">
        <f>I72+I73+I74+I75</f>
        <v>0</v>
      </c>
      <c r="J71" s="47">
        <f>J72+J73+J74+J75</f>
        <v>0</v>
      </c>
      <c r="K71" s="46">
        <f t="shared" si="1"/>
        <v>0</v>
      </c>
      <c r="L71" s="46">
        <f t="shared" si="2"/>
        <v>0</v>
      </c>
      <c r="M71" s="47">
        <f>SUM(M72:M73)</f>
        <v>0</v>
      </c>
      <c r="N71" s="47">
        <f>N72+N73+N74+N75</f>
        <v>0</v>
      </c>
      <c r="O71" s="47">
        <f>O72+O73+O74+O75</f>
        <v>0</v>
      </c>
      <c r="P71" s="46">
        <f t="shared" si="5"/>
        <v>0</v>
      </c>
      <c r="Q71" s="46">
        <f t="shared" si="3"/>
        <v>0</v>
      </c>
      <c r="R71" s="47">
        <f>SUM(R72:R73)</f>
        <v>0</v>
      </c>
      <c r="S71" s="47">
        <f>S72+S73+S74+S75</f>
        <v>0</v>
      </c>
      <c r="T71" s="55">
        <f>T72+T73+T74+T75</f>
        <v>0</v>
      </c>
      <c r="U71" s="46">
        <f t="shared" si="6"/>
        <v>0</v>
      </c>
      <c r="V71" s="46">
        <f t="shared" si="7"/>
        <v>0</v>
      </c>
      <c r="W71" s="47">
        <f>SUM(W72:W73)</f>
        <v>0</v>
      </c>
      <c r="X71" s="47">
        <f>X72+X73+X74+X75</f>
        <v>0</v>
      </c>
      <c r="Y71" s="55">
        <f>Y72+Y73+Y74+Y75</f>
        <v>0</v>
      </c>
      <c r="Z71" s="46">
        <f t="shared" si="8"/>
        <v>0</v>
      </c>
      <c r="AA71" s="46">
        <f t="shared" si="9"/>
        <v>0</v>
      </c>
      <c r="AB71" s="47">
        <f>SUM(AB72:AB73)</f>
        <v>0</v>
      </c>
      <c r="AC71" s="47">
        <f>AC72+AC73+AC74+AC75</f>
        <v>0</v>
      </c>
      <c r="AD71" s="55">
        <f>AD72+AD73+AD74+AD75</f>
        <v>0</v>
      </c>
      <c r="AE71" s="46">
        <f t="shared" si="10"/>
        <v>0</v>
      </c>
      <c r="AF71" s="46">
        <f t="shared" si="11"/>
        <v>0</v>
      </c>
      <c r="AG71" s="47">
        <f>SUM(AG72:AG75)</f>
        <v>0</v>
      </c>
      <c r="AH71" s="47">
        <f>AH72+AH73+AH74+AH75</f>
        <v>0</v>
      </c>
      <c r="AI71" s="55">
        <f>AI72+AI73+AI74+AI75</f>
        <v>0</v>
      </c>
      <c r="AJ71" s="46">
        <f t="shared" si="12"/>
        <v>0</v>
      </c>
      <c r="AK71" s="46">
        <f t="shared" si="13"/>
        <v>0</v>
      </c>
      <c r="AL71" s="47">
        <f>SUM(AL72:AL73)</f>
        <v>0</v>
      </c>
      <c r="AM71" s="47">
        <f>AM72+AM73+AM74+AM75</f>
        <v>0</v>
      </c>
      <c r="AN71" s="55">
        <f>AN72+AN73+AN74+AN75</f>
        <v>0</v>
      </c>
      <c r="AO71" s="46">
        <f t="shared" si="14"/>
        <v>0</v>
      </c>
      <c r="AP71" s="46">
        <f t="shared" si="15"/>
        <v>0</v>
      </c>
      <c r="AQ71" s="47">
        <f>SUM(AQ72:AQ75)</f>
        <v>28395144.07</v>
      </c>
      <c r="AR71" s="47">
        <f>SUM(AR72:AR75)</f>
        <v>85564794.53</v>
      </c>
      <c r="AS71" s="47">
        <f>SUM(AS72:AS75)</f>
        <v>34552027</v>
      </c>
      <c r="AT71" s="46">
        <f t="shared" si="19"/>
        <v>-51012767.53</v>
      </c>
      <c r="AU71" s="46">
        <f t="shared" si="20"/>
        <v>6156882.93</v>
      </c>
      <c r="AW71" s="17"/>
      <c r="AX71" s="18"/>
      <c r="AY71" s="18"/>
    </row>
    <row r="72" spans="1:51" ht="12.75">
      <c r="A72" s="16">
        <v>3010000</v>
      </c>
      <c r="B72" s="19" t="s">
        <v>66</v>
      </c>
      <c r="C72" s="47">
        <v>21245762.34</v>
      </c>
      <c r="D72" s="47">
        <v>4073100</v>
      </c>
      <c r="E72" s="47">
        <v>4185000</v>
      </c>
      <c r="F72" s="46">
        <f t="shared" si="4"/>
        <v>111900</v>
      </c>
      <c r="G72" s="46">
        <f t="shared" si="0"/>
        <v>-17060762.34</v>
      </c>
      <c r="H72" s="47"/>
      <c r="I72" s="47">
        <v>0</v>
      </c>
      <c r="J72" s="47">
        <v>0</v>
      </c>
      <c r="K72" s="46">
        <f t="shared" si="1"/>
        <v>0</v>
      </c>
      <c r="L72" s="46">
        <f t="shared" si="2"/>
        <v>0</v>
      </c>
      <c r="M72" s="47"/>
      <c r="N72" s="47">
        <v>0</v>
      </c>
      <c r="O72" s="47">
        <v>0</v>
      </c>
      <c r="P72" s="46">
        <f t="shared" si="5"/>
        <v>0</v>
      </c>
      <c r="Q72" s="46">
        <f t="shared" si="3"/>
        <v>0</v>
      </c>
      <c r="R72" s="47"/>
      <c r="S72" s="47">
        <v>0</v>
      </c>
      <c r="T72" s="55">
        <v>0</v>
      </c>
      <c r="U72" s="46">
        <f t="shared" si="6"/>
        <v>0</v>
      </c>
      <c r="V72" s="46">
        <f t="shared" si="7"/>
        <v>0</v>
      </c>
      <c r="W72" s="47"/>
      <c r="X72" s="47">
        <v>0</v>
      </c>
      <c r="Y72" s="55">
        <v>0</v>
      </c>
      <c r="Z72" s="46">
        <f t="shared" si="8"/>
        <v>0</v>
      </c>
      <c r="AA72" s="46">
        <f t="shared" si="9"/>
        <v>0</v>
      </c>
      <c r="AB72" s="47"/>
      <c r="AC72" s="47">
        <v>0</v>
      </c>
      <c r="AD72" s="55">
        <v>0</v>
      </c>
      <c r="AE72" s="46">
        <f t="shared" si="10"/>
        <v>0</v>
      </c>
      <c r="AF72" s="46">
        <f t="shared" si="11"/>
        <v>0</v>
      </c>
      <c r="AG72" s="47"/>
      <c r="AH72" s="47">
        <v>0</v>
      </c>
      <c r="AI72" s="55">
        <v>0</v>
      </c>
      <c r="AJ72" s="46">
        <f t="shared" si="12"/>
        <v>0</v>
      </c>
      <c r="AK72" s="46">
        <f t="shared" si="13"/>
        <v>0</v>
      </c>
      <c r="AL72" s="47"/>
      <c r="AM72" s="47">
        <v>0</v>
      </c>
      <c r="AN72" s="55">
        <v>0</v>
      </c>
      <c r="AO72" s="46">
        <f t="shared" si="14"/>
        <v>0</v>
      </c>
      <c r="AP72" s="46">
        <f t="shared" si="15"/>
        <v>0</v>
      </c>
      <c r="AQ72" s="46">
        <f aca="true" t="shared" si="27" ref="AQ72:AS75">SUM(C72+H72+M72+R72+W72+AB72+AG72+AL72)</f>
        <v>21245762.34</v>
      </c>
      <c r="AR72" s="46">
        <f t="shared" si="27"/>
        <v>4073100</v>
      </c>
      <c r="AS72" s="46">
        <f t="shared" si="27"/>
        <v>4185000</v>
      </c>
      <c r="AT72" s="46">
        <f t="shared" si="19"/>
        <v>111900</v>
      </c>
      <c r="AU72" s="46">
        <f t="shared" si="20"/>
        <v>-17060762.34</v>
      </c>
      <c r="AW72" s="17"/>
      <c r="AX72" s="18"/>
      <c r="AY72" s="18"/>
    </row>
    <row r="73" spans="1:51" ht="12.75">
      <c r="A73" s="25">
        <v>3011000</v>
      </c>
      <c r="B73" s="21" t="s">
        <v>60</v>
      </c>
      <c r="C73" s="47">
        <v>7086782.75</v>
      </c>
      <c r="D73" s="47">
        <v>28063493.23</v>
      </c>
      <c r="E73" s="47">
        <v>0</v>
      </c>
      <c r="F73" s="46">
        <f t="shared" si="4"/>
        <v>-28063493.23</v>
      </c>
      <c r="G73" s="46">
        <f t="shared" si="0"/>
        <v>-7086782.75</v>
      </c>
      <c r="H73" s="47"/>
      <c r="I73" s="47">
        <v>0</v>
      </c>
      <c r="J73" s="47">
        <v>0</v>
      </c>
      <c r="K73" s="46">
        <f t="shared" si="1"/>
        <v>0</v>
      </c>
      <c r="L73" s="46">
        <f t="shared" si="2"/>
        <v>0</v>
      </c>
      <c r="M73" s="47"/>
      <c r="N73" s="47">
        <v>0</v>
      </c>
      <c r="O73" s="47">
        <v>0</v>
      </c>
      <c r="P73" s="46">
        <f t="shared" si="5"/>
        <v>0</v>
      </c>
      <c r="Q73" s="46">
        <f t="shared" si="3"/>
        <v>0</v>
      </c>
      <c r="R73" s="47"/>
      <c r="S73" s="47">
        <v>0</v>
      </c>
      <c r="T73" s="55">
        <v>0</v>
      </c>
      <c r="U73" s="46">
        <f t="shared" si="6"/>
        <v>0</v>
      </c>
      <c r="V73" s="46">
        <f t="shared" si="7"/>
        <v>0</v>
      </c>
      <c r="W73" s="47"/>
      <c r="X73" s="47">
        <v>0</v>
      </c>
      <c r="Y73" s="55">
        <v>0</v>
      </c>
      <c r="Z73" s="46">
        <f t="shared" si="8"/>
        <v>0</v>
      </c>
      <c r="AA73" s="46">
        <f t="shared" si="9"/>
        <v>0</v>
      </c>
      <c r="AB73" s="47"/>
      <c r="AC73" s="47">
        <v>0</v>
      </c>
      <c r="AD73" s="55">
        <v>0</v>
      </c>
      <c r="AE73" s="46">
        <f t="shared" si="10"/>
        <v>0</v>
      </c>
      <c r="AF73" s="46">
        <f t="shared" si="11"/>
        <v>0</v>
      </c>
      <c r="AG73" s="47"/>
      <c r="AH73" s="47">
        <v>0</v>
      </c>
      <c r="AI73" s="55">
        <v>0</v>
      </c>
      <c r="AJ73" s="46">
        <f t="shared" si="12"/>
        <v>0</v>
      </c>
      <c r="AK73" s="46">
        <f t="shared" si="13"/>
        <v>0</v>
      </c>
      <c r="AL73" s="47"/>
      <c r="AM73" s="47">
        <v>0</v>
      </c>
      <c r="AN73" s="55">
        <v>0</v>
      </c>
      <c r="AO73" s="46">
        <f t="shared" si="14"/>
        <v>0</v>
      </c>
      <c r="AP73" s="46">
        <f t="shared" si="15"/>
        <v>0</v>
      </c>
      <c r="AQ73" s="46">
        <f t="shared" si="27"/>
        <v>7086782.75</v>
      </c>
      <c r="AR73" s="46">
        <f t="shared" si="27"/>
        <v>28063493.23</v>
      </c>
      <c r="AS73" s="46">
        <f t="shared" si="27"/>
        <v>0</v>
      </c>
      <c r="AT73" s="46">
        <f t="shared" si="19"/>
        <v>-28063493.23</v>
      </c>
      <c r="AU73" s="46">
        <f t="shared" si="20"/>
        <v>-7086782.75</v>
      </c>
      <c r="AW73" s="17"/>
      <c r="AX73" s="18"/>
      <c r="AY73" s="18"/>
    </row>
    <row r="74" spans="1:51" ht="12.75">
      <c r="A74" s="5" t="s">
        <v>73</v>
      </c>
      <c r="B74" s="7" t="s">
        <v>74</v>
      </c>
      <c r="C74" s="47">
        <v>0</v>
      </c>
      <c r="D74" s="47">
        <v>92</v>
      </c>
      <c r="E74" s="47">
        <v>0</v>
      </c>
      <c r="F74" s="46">
        <f t="shared" si="4"/>
        <v>-92</v>
      </c>
      <c r="G74" s="46">
        <f t="shared" si="0"/>
        <v>0</v>
      </c>
      <c r="H74" s="47"/>
      <c r="I74" s="47">
        <v>0</v>
      </c>
      <c r="J74" s="47">
        <v>0</v>
      </c>
      <c r="K74" s="46">
        <f t="shared" si="1"/>
        <v>0</v>
      </c>
      <c r="L74" s="46">
        <f t="shared" si="2"/>
        <v>0</v>
      </c>
      <c r="M74" s="47"/>
      <c r="N74" s="47">
        <v>0</v>
      </c>
      <c r="O74" s="47">
        <v>0</v>
      </c>
      <c r="P74" s="46">
        <f t="shared" si="5"/>
        <v>0</v>
      </c>
      <c r="Q74" s="46">
        <f t="shared" si="3"/>
        <v>0</v>
      </c>
      <c r="R74" s="47"/>
      <c r="S74" s="47">
        <v>0</v>
      </c>
      <c r="T74" s="55">
        <v>0</v>
      </c>
      <c r="U74" s="46">
        <f t="shared" si="6"/>
        <v>0</v>
      </c>
      <c r="V74" s="46">
        <f t="shared" si="7"/>
        <v>0</v>
      </c>
      <c r="W74" s="47"/>
      <c r="X74" s="47">
        <v>0</v>
      </c>
      <c r="Y74" s="55">
        <v>0</v>
      </c>
      <c r="Z74" s="46">
        <f t="shared" si="8"/>
        <v>0</v>
      </c>
      <c r="AA74" s="46">
        <f t="shared" si="9"/>
        <v>0</v>
      </c>
      <c r="AB74" s="47"/>
      <c r="AC74" s="47">
        <v>0</v>
      </c>
      <c r="AD74" s="55">
        <v>0</v>
      </c>
      <c r="AE74" s="46">
        <f t="shared" si="10"/>
        <v>0</v>
      </c>
      <c r="AF74" s="46">
        <f t="shared" si="11"/>
        <v>0</v>
      </c>
      <c r="AG74" s="47"/>
      <c r="AH74" s="47">
        <v>0</v>
      </c>
      <c r="AI74" s="55">
        <v>0</v>
      </c>
      <c r="AJ74" s="46">
        <f t="shared" si="12"/>
        <v>0</v>
      </c>
      <c r="AK74" s="46">
        <f t="shared" si="13"/>
        <v>0</v>
      </c>
      <c r="AL74" s="47"/>
      <c r="AM74" s="47">
        <v>0</v>
      </c>
      <c r="AN74" s="55">
        <v>0</v>
      </c>
      <c r="AO74" s="46">
        <f t="shared" si="14"/>
        <v>0</v>
      </c>
      <c r="AP74" s="46">
        <f t="shared" si="15"/>
        <v>0</v>
      </c>
      <c r="AQ74" s="46">
        <f t="shared" si="27"/>
        <v>0</v>
      </c>
      <c r="AR74" s="46">
        <f t="shared" si="27"/>
        <v>92</v>
      </c>
      <c r="AS74" s="46">
        <f t="shared" si="27"/>
        <v>0</v>
      </c>
      <c r="AT74" s="46">
        <f>AS74-AR74</f>
        <v>-92</v>
      </c>
      <c r="AU74" s="46">
        <f>AS74-AQ74</f>
        <v>0</v>
      </c>
      <c r="AW74" s="17"/>
      <c r="AX74" s="18"/>
      <c r="AY74" s="18"/>
    </row>
    <row r="75" spans="1:51" ht="12.75">
      <c r="A75" s="25">
        <v>3060000</v>
      </c>
      <c r="B75" s="21" t="s">
        <v>61</v>
      </c>
      <c r="C75" s="47">
        <v>62598.98</v>
      </c>
      <c r="D75" s="47">
        <v>53428109.3</v>
      </c>
      <c r="E75" s="47">
        <v>30367027</v>
      </c>
      <c r="F75" s="46">
        <f t="shared" si="4"/>
        <v>-23061082.299999997</v>
      </c>
      <c r="G75" s="46">
        <f aca="true" t="shared" si="28" ref="G75:G102">E75-C75</f>
        <v>30304428.02</v>
      </c>
      <c r="H75" s="47"/>
      <c r="I75" s="47">
        <v>0</v>
      </c>
      <c r="J75" s="47">
        <v>0</v>
      </c>
      <c r="K75" s="46">
        <f aca="true" t="shared" si="29" ref="K75:K102">J75-I75</f>
        <v>0</v>
      </c>
      <c r="L75" s="46">
        <f aca="true" t="shared" si="30" ref="L75:L99">J75-H75</f>
        <v>0</v>
      </c>
      <c r="M75" s="47"/>
      <c r="N75" s="47">
        <v>0</v>
      </c>
      <c r="O75" s="47">
        <v>0</v>
      </c>
      <c r="P75" s="46">
        <f t="shared" si="5"/>
        <v>0</v>
      </c>
      <c r="Q75" s="46">
        <f aca="true" t="shared" si="31" ref="Q75:Q102">O75-M75</f>
        <v>0</v>
      </c>
      <c r="R75" s="47"/>
      <c r="S75" s="47">
        <v>0</v>
      </c>
      <c r="T75" s="55">
        <v>0</v>
      </c>
      <c r="U75" s="46">
        <f t="shared" si="6"/>
        <v>0</v>
      </c>
      <c r="V75" s="46">
        <f t="shared" si="7"/>
        <v>0</v>
      </c>
      <c r="W75" s="47"/>
      <c r="X75" s="47">
        <v>0</v>
      </c>
      <c r="Y75" s="55">
        <v>0</v>
      </c>
      <c r="Z75" s="46">
        <f t="shared" si="8"/>
        <v>0</v>
      </c>
      <c r="AA75" s="46">
        <f t="shared" si="9"/>
        <v>0</v>
      </c>
      <c r="AB75" s="47"/>
      <c r="AC75" s="47">
        <v>0</v>
      </c>
      <c r="AD75" s="55">
        <v>0</v>
      </c>
      <c r="AE75" s="46">
        <f t="shared" si="10"/>
        <v>0</v>
      </c>
      <c r="AF75" s="46">
        <f t="shared" si="11"/>
        <v>0</v>
      </c>
      <c r="AG75" s="47"/>
      <c r="AH75" s="47">
        <v>0</v>
      </c>
      <c r="AI75" s="55">
        <v>0</v>
      </c>
      <c r="AJ75" s="46">
        <f t="shared" si="12"/>
        <v>0</v>
      </c>
      <c r="AK75" s="46">
        <f t="shared" si="13"/>
        <v>0</v>
      </c>
      <c r="AL75" s="47"/>
      <c r="AM75" s="47">
        <v>0</v>
      </c>
      <c r="AN75" s="55">
        <v>0</v>
      </c>
      <c r="AO75" s="46">
        <f t="shared" si="14"/>
        <v>0</v>
      </c>
      <c r="AP75" s="46">
        <f t="shared" si="15"/>
        <v>0</v>
      </c>
      <c r="AQ75" s="46">
        <f t="shared" si="27"/>
        <v>62598.98</v>
      </c>
      <c r="AR75" s="46">
        <f t="shared" si="27"/>
        <v>53428109.3</v>
      </c>
      <c r="AS75" s="46">
        <f t="shared" si="27"/>
        <v>30367027</v>
      </c>
      <c r="AT75" s="46">
        <f t="shared" si="19"/>
        <v>-23061082.299999997</v>
      </c>
      <c r="AU75" s="46">
        <f t="shared" si="20"/>
        <v>30304428.02</v>
      </c>
      <c r="AW75" s="17"/>
      <c r="AX75" s="18"/>
      <c r="AY75" s="18"/>
    </row>
    <row r="76" spans="1:51" ht="12.75">
      <c r="A76" s="25"/>
      <c r="B76" s="21"/>
      <c r="C76" s="47"/>
      <c r="D76" s="47"/>
      <c r="E76" s="47"/>
      <c r="F76" s="46"/>
      <c r="G76" s="46"/>
      <c r="H76" s="47"/>
      <c r="I76" s="47"/>
      <c r="J76" s="47"/>
      <c r="K76" s="46"/>
      <c r="L76" s="46"/>
      <c r="M76" s="47"/>
      <c r="N76" s="47"/>
      <c r="O76" s="47"/>
      <c r="P76" s="46"/>
      <c r="Q76" s="46"/>
      <c r="R76" s="47"/>
      <c r="S76" s="47"/>
      <c r="T76" s="55"/>
      <c r="U76" s="46"/>
      <c r="V76" s="46"/>
      <c r="W76" s="47"/>
      <c r="X76" s="47"/>
      <c r="Y76" s="55"/>
      <c r="Z76" s="46"/>
      <c r="AA76" s="46"/>
      <c r="AB76" s="47"/>
      <c r="AC76" s="47"/>
      <c r="AD76" s="55"/>
      <c r="AE76" s="46"/>
      <c r="AF76" s="46"/>
      <c r="AG76" s="47"/>
      <c r="AH76" s="47"/>
      <c r="AI76" s="55"/>
      <c r="AJ76" s="46"/>
      <c r="AK76" s="46"/>
      <c r="AL76" s="47"/>
      <c r="AM76" s="47"/>
      <c r="AN76" s="55"/>
      <c r="AO76" s="46"/>
      <c r="AP76" s="46"/>
      <c r="AQ76" s="46"/>
      <c r="AR76" s="46"/>
      <c r="AS76" s="46"/>
      <c r="AT76" s="46"/>
      <c r="AU76" s="46"/>
      <c r="AW76" s="17"/>
      <c r="AX76" s="18"/>
      <c r="AY76" s="18"/>
    </row>
    <row r="77" spans="1:51" ht="13.5">
      <c r="A77" s="16">
        <v>4000000</v>
      </c>
      <c r="B77" s="33" t="s">
        <v>28</v>
      </c>
      <c r="C77" s="47">
        <f>SUM(C78+C81+C87+C89+C91+C93+C95+C97+C85)</f>
        <v>243517645.790572</v>
      </c>
      <c r="D77" s="47">
        <f>SUM(D78+D81+D87+D89+D91+D93+D95+D97+D85)</f>
        <v>239936985.224616</v>
      </c>
      <c r="E77" s="47">
        <f>SUM(E78+E81+E87+E89+E91+E93+E95+E97+E85)</f>
        <v>273610222.95875597</v>
      </c>
      <c r="F77" s="46">
        <f aca="true" t="shared" si="32" ref="F77:F102">E77-D77</f>
        <v>33673237.73413998</v>
      </c>
      <c r="G77" s="46">
        <f t="shared" si="28"/>
        <v>30092577.168183982</v>
      </c>
      <c r="H77" s="47">
        <f>SUM(H78+H81+H87+H89+H91+H93+H95+H97)</f>
        <v>9875044.54</v>
      </c>
      <c r="I77" s="47">
        <f>SUM(I78+I81+I87+I89+I91+I93+I95+I97)</f>
        <v>12267156.77</v>
      </c>
      <c r="J77" s="47">
        <f>SUM(J78+J81+J87+J89+J91+J93+J95+J97)</f>
        <v>9328819.370000001</v>
      </c>
      <c r="K77" s="46">
        <f t="shared" si="29"/>
        <v>-2938337.3999999985</v>
      </c>
      <c r="L77" s="46">
        <f t="shared" si="30"/>
        <v>-546225.1699999981</v>
      </c>
      <c r="M77" s="47">
        <f>SUM(M78+M81+M87+M89+M91+M93+M95+M97)</f>
        <v>9360273.129999999</v>
      </c>
      <c r="N77" s="47">
        <f>SUM(N78+N81+N87+N89+N91+N93+N95+N97)</f>
        <v>6708493.34</v>
      </c>
      <c r="O77" s="47">
        <f>SUM(O78+O81+O87+O89+O91+O93+O95+O97)</f>
        <v>6708226.289999999</v>
      </c>
      <c r="P77" s="46">
        <f aca="true" t="shared" si="33" ref="P77:P102">O77-N77</f>
        <v>-267.05000000074506</v>
      </c>
      <c r="Q77" s="46">
        <f t="shared" si="31"/>
        <v>-2652046.84</v>
      </c>
      <c r="R77" s="47">
        <f>SUM(R78+R81+R87+R89+R91+R93+R95+R97)</f>
        <v>10275818.17</v>
      </c>
      <c r="S77" s="47">
        <f>SUM(S78+S81+S87+S89+S91+S93+S95+S97)</f>
        <v>9779109.34</v>
      </c>
      <c r="T77" s="55">
        <f>SUM(T78+T81+T87+T89+T91+T93+T95+T97+T85)</f>
        <v>8414313.61</v>
      </c>
      <c r="U77" s="46">
        <f aca="true" t="shared" si="34" ref="U77:U102">T77-S77</f>
        <v>-1364795.7300000004</v>
      </c>
      <c r="V77" s="46">
        <f aca="true" t="shared" si="35" ref="V77:V102">T77-R77</f>
        <v>-1861504.5600000005</v>
      </c>
      <c r="W77" s="47">
        <f>SUM(W78+W81+W87+W89+W91+W93+W95+W97)</f>
        <v>3578441.5000000005</v>
      </c>
      <c r="X77" s="47">
        <f>SUM(X78+X81+X87+X89+X91+X93+X95+X97)</f>
        <v>3043398.59</v>
      </c>
      <c r="Y77" s="55">
        <f>SUM(Y78+Y81+Y87+Y89+Y91+Y93+Y95+Y97+Y85)</f>
        <v>3207373.05</v>
      </c>
      <c r="Z77" s="46">
        <f aca="true" t="shared" si="36" ref="Z77:Z102">Y77-X77</f>
        <v>163974.45999999996</v>
      </c>
      <c r="AA77" s="46">
        <f aca="true" t="shared" si="37" ref="AA77:AA102">Y77-W77</f>
        <v>-371068.45000000065</v>
      </c>
      <c r="AB77" s="47">
        <f>SUM(AB78+AB81+AB87+AB89+AB91+AB93+AB95+AB97)</f>
        <v>7299671.039999999</v>
      </c>
      <c r="AC77" s="47">
        <f>SUM(AC78+AC81+AC87+AC89+AC91+AC93+AC95+AC97)</f>
        <v>6591004.619999999</v>
      </c>
      <c r="AD77" s="55">
        <f>SUM(AD78+AD81+AD87+AD89+AD91+AD93+AD95+AD97+AD85)</f>
        <v>5844574.49</v>
      </c>
      <c r="AE77" s="46">
        <f aca="true" t="shared" si="38" ref="AE77:AE102">AD77-AC77</f>
        <v>-746430.129999999</v>
      </c>
      <c r="AF77" s="46">
        <f aca="true" t="shared" si="39" ref="AF77:AF102">AD77-AB77</f>
        <v>-1455096.5499999989</v>
      </c>
      <c r="AG77" s="47">
        <f>SUM(AG78+AG81+AG87+AG89+AG91+AG93+AG95+AG97)</f>
        <v>4326845.57</v>
      </c>
      <c r="AH77" s="47">
        <f>SUM(AH78+AH81+AH87+AH89+AH91+AH93+AH95+AH97)</f>
        <v>4117644.1</v>
      </c>
      <c r="AI77" s="55">
        <f>SUM(AI78+AI81+AI87+AI89+AI91+AI93+AI95+AI97+AI85)</f>
        <v>4527107.67</v>
      </c>
      <c r="AJ77" s="46">
        <f aca="true" t="shared" si="40" ref="AJ77:AJ102">AI77-AH77</f>
        <v>409463.56999999983</v>
      </c>
      <c r="AK77" s="46">
        <f aca="true" t="shared" si="41" ref="AK77:AK102">AI77-AG77</f>
        <v>200262.09999999963</v>
      </c>
      <c r="AL77" s="47">
        <f>SUM(AL78+AL81+AL87+AL89+AL91+AL93+AL95+AL97)</f>
        <v>2108297.64</v>
      </c>
      <c r="AM77" s="47">
        <f>SUM(AM78+AM81+AM87+AM89+AM91+AM93+AM95+AM97)</f>
        <v>1950633.47</v>
      </c>
      <c r="AN77" s="55">
        <f>SUM(AN78+AN81+AN87+AN89+AN91+AN93+AN95+AN97+AN85)</f>
        <v>1874275.6199999999</v>
      </c>
      <c r="AO77" s="46">
        <f aca="true" t="shared" si="42" ref="AO77:AO102">AN77-AM77</f>
        <v>-76357.8500000001</v>
      </c>
      <c r="AP77" s="46">
        <f aca="true" t="shared" si="43" ref="AP77:AP102">AN77-AL77</f>
        <v>-234022.02000000025</v>
      </c>
      <c r="AQ77" s="47">
        <f>SUM(AQ78+AQ81+AQ87+AQ89+AQ91+AQ93+AQ95+AQ97+AQ85)</f>
        <v>290342037.38057196</v>
      </c>
      <c r="AR77" s="47">
        <f>SUM(AR78+AR81+AR87+AR89+AR91+AR93+AR95+AR97+AR85)</f>
        <v>284394425.454616</v>
      </c>
      <c r="AS77" s="47">
        <f>SUM(AS78+AS81+AS87+AS89+AS91+AS93+AS95+AS97+AS85)</f>
        <v>313514913.058756</v>
      </c>
      <c r="AT77" s="46">
        <f aca="true" t="shared" si="44" ref="AT77:AT102">AS77-AR77</f>
        <v>29120487.604139984</v>
      </c>
      <c r="AU77" s="46">
        <f aca="true" t="shared" si="45" ref="AU77:AU102">AS77-AQ77</f>
        <v>23172875.678184032</v>
      </c>
      <c r="AW77" s="17"/>
      <c r="AX77" s="18"/>
      <c r="AY77" s="18"/>
    </row>
    <row r="78" spans="1:51" ht="12.75">
      <c r="A78" s="16">
        <v>4010000</v>
      </c>
      <c r="B78" s="21" t="s">
        <v>62</v>
      </c>
      <c r="C78" s="47">
        <v>80851957.42</v>
      </c>
      <c r="D78" s="47">
        <v>86526516.864254</v>
      </c>
      <c r="E78" s="47">
        <v>92475323.325494</v>
      </c>
      <c r="F78" s="46">
        <f t="shared" si="32"/>
        <v>5948806.4612400085</v>
      </c>
      <c r="G78" s="46">
        <f t="shared" si="28"/>
        <v>11623365.905494004</v>
      </c>
      <c r="H78" s="47">
        <v>6652315.8</v>
      </c>
      <c r="I78" s="47">
        <v>7497032.88</v>
      </c>
      <c r="J78" s="47">
        <v>7934002.75</v>
      </c>
      <c r="K78" s="46">
        <f t="shared" si="29"/>
        <v>436969.8700000001</v>
      </c>
      <c r="L78" s="46">
        <f t="shared" si="30"/>
        <v>1281686.9500000002</v>
      </c>
      <c r="M78" s="47">
        <v>4585156.99</v>
      </c>
      <c r="N78" s="47">
        <v>5380199.16</v>
      </c>
      <c r="O78" s="47">
        <v>5366153.56</v>
      </c>
      <c r="P78" s="46">
        <f t="shared" si="33"/>
        <v>-14045.600000000559</v>
      </c>
      <c r="Q78" s="46">
        <f t="shared" si="31"/>
        <v>780996.5699999994</v>
      </c>
      <c r="R78" s="47">
        <v>2436668.01</v>
      </c>
      <c r="S78" s="47">
        <v>4525313.64</v>
      </c>
      <c r="T78" s="55">
        <v>4092083.01</v>
      </c>
      <c r="U78" s="46">
        <f t="shared" si="34"/>
        <v>-433230.6299999999</v>
      </c>
      <c r="V78" s="46">
        <f t="shared" si="35"/>
        <v>1655415</v>
      </c>
      <c r="W78" s="47">
        <v>1057033.24</v>
      </c>
      <c r="X78" s="47">
        <v>1256883.99</v>
      </c>
      <c r="Y78" s="55">
        <v>1418017.42</v>
      </c>
      <c r="Z78" s="46">
        <f t="shared" si="36"/>
        <v>161133.42999999993</v>
      </c>
      <c r="AA78" s="46">
        <f t="shared" si="37"/>
        <v>360984.17999999993</v>
      </c>
      <c r="AB78" s="47">
        <v>1762381.53</v>
      </c>
      <c r="AC78" s="47">
        <v>2148778.46</v>
      </c>
      <c r="AD78" s="55">
        <v>2223292.66</v>
      </c>
      <c r="AE78" s="46">
        <f t="shared" si="38"/>
        <v>74514.20000000019</v>
      </c>
      <c r="AF78" s="46">
        <f t="shared" si="39"/>
        <v>460911.1300000001</v>
      </c>
      <c r="AG78" s="47">
        <v>615955.27</v>
      </c>
      <c r="AH78" s="47">
        <v>857683.1799999999</v>
      </c>
      <c r="AI78" s="55">
        <v>1175463.1600000001</v>
      </c>
      <c r="AJ78" s="46">
        <f t="shared" si="40"/>
        <v>317779.9800000002</v>
      </c>
      <c r="AK78" s="46">
        <f t="shared" si="41"/>
        <v>559507.8900000001</v>
      </c>
      <c r="AL78" s="47">
        <v>432838.28</v>
      </c>
      <c r="AM78" s="47">
        <v>619358.12</v>
      </c>
      <c r="AN78" s="55">
        <v>466878</v>
      </c>
      <c r="AO78" s="46">
        <f t="shared" si="42"/>
        <v>-152480.12</v>
      </c>
      <c r="AP78" s="46">
        <f t="shared" si="43"/>
        <v>34039.71999999997</v>
      </c>
      <c r="AQ78" s="46">
        <f aca="true" t="shared" si="46" ref="AQ78:AS79">SUM(C78+H78+M78+R78+W78+AB78+AG78+AL78)</f>
        <v>98394306.53999999</v>
      </c>
      <c r="AR78" s="46">
        <f t="shared" si="46"/>
        <v>108811766.29425399</v>
      </c>
      <c r="AS78" s="46">
        <f t="shared" si="46"/>
        <v>115151213.88549401</v>
      </c>
      <c r="AT78" s="46">
        <f t="shared" si="44"/>
        <v>6339447.591240019</v>
      </c>
      <c r="AU78" s="46">
        <f t="shared" si="45"/>
        <v>16756907.345494017</v>
      </c>
      <c r="AW78" s="17"/>
      <c r="AX78" s="18"/>
      <c r="AY78" s="18"/>
    </row>
    <row r="79" spans="1:51" ht="12.75">
      <c r="A79" s="20">
        <v>4010104</v>
      </c>
      <c r="B79" s="35" t="s">
        <v>49</v>
      </c>
      <c r="C79" s="49">
        <v>23253665.53</v>
      </c>
      <c r="D79" s="49">
        <v>27833620.87</v>
      </c>
      <c r="E79" s="49">
        <v>25718502.33</v>
      </c>
      <c r="F79" s="48">
        <f t="shared" si="32"/>
        <v>-2115118.540000003</v>
      </c>
      <c r="G79" s="48">
        <f t="shared" si="28"/>
        <v>2464836.799999997</v>
      </c>
      <c r="H79" s="49">
        <v>6454642.61</v>
      </c>
      <c r="I79" s="49">
        <v>7282282.35</v>
      </c>
      <c r="J79" s="49">
        <v>7724640.17</v>
      </c>
      <c r="K79" s="48">
        <f t="shared" si="29"/>
        <v>442357.8200000003</v>
      </c>
      <c r="L79" s="48">
        <f t="shared" si="30"/>
        <v>1269997.5599999996</v>
      </c>
      <c r="M79" s="49">
        <v>3472486.05</v>
      </c>
      <c r="N79" s="49">
        <v>4315359.48</v>
      </c>
      <c r="O79" s="49">
        <v>3919090.53</v>
      </c>
      <c r="P79" s="48">
        <f t="shared" si="33"/>
        <v>-396268.95000000065</v>
      </c>
      <c r="Q79" s="48">
        <f t="shared" si="31"/>
        <v>446604.48</v>
      </c>
      <c r="R79" s="49">
        <v>1325369.38</v>
      </c>
      <c r="S79" s="49">
        <v>3402749.23</v>
      </c>
      <c r="T79" s="57">
        <v>2866144.26</v>
      </c>
      <c r="U79" s="48">
        <f t="shared" si="34"/>
        <v>-536604.9700000002</v>
      </c>
      <c r="V79" s="48">
        <f t="shared" si="35"/>
        <v>1540774.88</v>
      </c>
      <c r="W79" s="49">
        <v>631195.12</v>
      </c>
      <c r="X79" s="49">
        <v>775008.25</v>
      </c>
      <c r="Y79" s="57">
        <v>832919.7</v>
      </c>
      <c r="Z79" s="48">
        <f t="shared" si="36"/>
        <v>57911.44999999995</v>
      </c>
      <c r="AA79" s="48">
        <f t="shared" si="37"/>
        <v>201724.57999999996</v>
      </c>
      <c r="AB79" s="49">
        <v>1065283.27</v>
      </c>
      <c r="AC79" s="49">
        <v>1380759.47</v>
      </c>
      <c r="AD79" s="57">
        <v>1433070.85</v>
      </c>
      <c r="AE79" s="48">
        <f t="shared" si="38"/>
        <v>52311.38000000012</v>
      </c>
      <c r="AF79" s="48">
        <f t="shared" si="39"/>
        <v>367787.5800000001</v>
      </c>
      <c r="AG79" s="49">
        <v>347837.66</v>
      </c>
      <c r="AH79" s="49">
        <v>473412.67</v>
      </c>
      <c r="AI79" s="57">
        <v>537294.77</v>
      </c>
      <c r="AJ79" s="48">
        <f t="shared" si="40"/>
        <v>63882.100000000035</v>
      </c>
      <c r="AK79" s="48">
        <f t="shared" si="41"/>
        <v>189457.11000000004</v>
      </c>
      <c r="AL79" s="49">
        <v>191497.08</v>
      </c>
      <c r="AM79" s="49">
        <v>344924.23</v>
      </c>
      <c r="AN79" s="57">
        <v>223544.33</v>
      </c>
      <c r="AO79" s="48">
        <f t="shared" si="42"/>
        <v>-121379.9</v>
      </c>
      <c r="AP79" s="48">
        <f t="shared" si="43"/>
        <v>32047.25</v>
      </c>
      <c r="AQ79" s="48">
        <f t="shared" si="46"/>
        <v>36741976.699999996</v>
      </c>
      <c r="AR79" s="48">
        <f t="shared" si="46"/>
        <v>45808116.55</v>
      </c>
      <c r="AS79" s="48">
        <f t="shared" si="46"/>
        <v>43255206.940000005</v>
      </c>
      <c r="AT79" s="48">
        <f t="shared" si="44"/>
        <v>-2552909.609999992</v>
      </c>
      <c r="AU79" s="48">
        <f t="shared" si="45"/>
        <v>6513230.24000001</v>
      </c>
      <c r="AW79" s="17"/>
      <c r="AX79" s="18"/>
      <c r="AY79" s="18"/>
    </row>
    <row r="80" spans="1:51" ht="12.75">
      <c r="A80" s="20"/>
      <c r="B80" s="35"/>
      <c r="C80" s="49"/>
      <c r="D80" s="47"/>
      <c r="E80" s="47"/>
      <c r="F80" s="46"/>
      <c r="G80" s="46"/>
      <c r="H80" s="49"/>
      <c r="I80" s="49"/>
      <c r="J80" s="49"/>
      <c r="K80" s="46"/>
      <c r="L80" s="46"/>
      <c r="M80" s="49"/>
      <c r="N80" s="49"/>
      <c r="O80" s="49"/>
      <c r="P80" s="46"/>
      <c r="Q80" s="46"/>
      <c r="R80" s="49"/>
      <c r="S80" s="49"/>
      <c r="T80" s="57"/>
      <c r="U80" s="46"/>
      <c r="V80" s="46"/>
      <c r="W80" s="49"/>
      <c r="X80" s="49"/>
      <c r="Y80" s="57"/>
      <c r="Z80" s="46"/>
      <c r="AA80" s="46"/>
      <c r="AB80" s="49"/>
      <c r="AC80" s="49"/>
      <c r="AD80" s="57"/>
      <c r="AE80" s="46"/>
      <c r="AF80" s="46"/>
      <c r="AG80" s="49"/>
      <c r="AH80" s="49"/>
      <c r="AI80" s="57"/>
      <c r="AJ80" s="46"/>
      <c r="AK80" s="46"/>
      <c r="AL80" s="49"/>
      <c r="AM80" s="49"/>
      <c r="AN80" s="57"/>
      <c r="AO80" s="46"/>
      <c r="AP80" s="46"/>
      <c r="AQ80" s="46"/>
      <c r="AR80" s="46"/>
      <c r="AS80" s="46"/>
      <c r="AT80" s="46"/>
      <c r="AU80" s="46"/>
      <c r="AW80" s="17"/>
      <c r="AX80" s="18"/>
      <c r="AY80" s="18"/>
    </row>
    <row r="81" spans="1:51" ht="12.75">
      <c r="A81" s="16">
        <v>4020000</v>
      </c>
      <c r="B81" s="21" t="s">
        <v>67</v>
      </c>
      <c r="C81" s="46">
        <v>3691871.69</v>
      </c>
      <c r="D81" s="47">
        <v>3930883.0100000002</v>
      </c>
      <c r="E81" s="47">
        <v>3969532.47</v>
      </c>
      <c r="F81" s="46">
        <f t="shared" si="32"/>
        <v>38649.45999999996</v>
      </c>
      <c r="G81" s="46">
        <f t="shared" si="28"/>
        <v>277660.78000000026</v>
      </c>
      <c r="H81" s="46">
        <v>1866430.56</v>
      </c>
      <c r="I81" s="47">
        <v>4794819.890000001</v>
      </c>
      <c r="J81" s="47">
        <v>1394816.62</v>
      </c>
      <c r="K81" s="46">
        <f t="shared" si="29"/>
        <v>-3400003.2700000005</v>
      </c>
      <c r="L81" s="46">
        <f t="shared" si="30"/>
        <v>-471613.93999999994</v>
      </c>
      <c r="M81" s="46">
        <v>1258044.63</v>
      </c>
      <c r="N81" s="47">
        <v>1256569.1099999999</v>
      </c>
      <c r="O81" s="47">
        <v>1273791.62</v>
      </c>
      <c r="P81" s="46">
        <f t="shared" si="33"/>
        <v>17222.510000000242</v>
      </c>
      <c r="Q81" s="46">
        <f t="shared" si="31"/>
        <v>15746.990000000224</v>
      </c>
      <c r="R81" s="46">
        <v>1890003.33</v>
      </c>
      <c r="S81" s="47">
        <v>1974012.5899999999</v>
      </c>
      <c r="T81" s="55">
        <v>1810434.41</v>
      </c>
      <c r="U81" s="46">
        <f t="shared" si="34"/>
        <v>-163578.17999999993</v>
      </c>
      <c r="V81" s="46">
        <f t="shared" si="35"/>
        <v>-79568.92000000016</v>
      </c>
      <c r="W81" s="46">
        <v>481065.67000000004</v>
      </c>
      <c r="X81" s="47">
        <v>558126.25</v>
      </c>
      <c r="Y81" s="55">
        <v>486522.14</v>
      </c>
      <c r="Z81" s="46">
        <f t="shared" si="36"/>
        <v>-71604.10999999999</v>
      </c>
      <c r="AA81" s="46">
        <f t="shared" si="37"/>
        <v>5456.469999999972</v>
      </c>
      <c r="AB81" s="46">
        <v>1096040.25</v>
      </c>
      <c r="AC81" s="47">
        <v>1133396.21</v>
      </c>
      <c r="AD81" s="55">
        <v>1260369.73</v>
      </c>
      <c r="AE81" s="46">
        <f t="shared" si="38"/>
        <v>126973.52000000002</v>
      </c>
      <c r="AF81" s="46">
        <f t="shared" si="39"/>
        <v>164329.47999999998</v>
      </c>
      <c r="AG81" s="46">
        <v>559012.05</v>
      </c>
      <c r="AH81" s="47">
        <v>520038.98</v>
      </c>
      <c r="AI81" s="55">
        <v>585942.1</v>
      </c>
      <c r="AJ81" s="46">
        <f t="shared" si="40"/>
        <v>65903.12</v>
      </c>
      <c r="AK81" s="46">
        <f t="shared" si="41"/>
        <v>26930.04999999993</v>
      </c>
      <c r="AL81" s="46">
        <v>228270.72</v>
      </c>
      <c r="AM81" s="47">
        <v>224632.53999999998</v>
      </c>
      <c r="AN81" s="55">
        <v>259579.21000000002</v>
      </c>
      <c r="AO81" s="46">
        <f t="shared" si="42"/>
        <v>34946.67000000004</v>
      </c>
      <c r="AP81" s="46">
        <f t="shared" si="43"/>
        <v>31308.49000000002</v>
      </c>
      <c r="AQ81" s="46">
        <f>SUM(AQ82:AQ83)</f>
        <v>11070738.9</v>
      </c>
      <c r="AR81" s="46">
        <f>SUM(AR82:AR83)</f>
        <v>14392478.58</v>
      </c>
      <c r="AS81" s="46">
        <f>SUM(AS82:AS83)</f>
        <v>11040988.299999999</v>
      </c>
      <c r="AT81" s="46">
        <f t="shared" si="44"/>
        <v>-3351490.280000001</v>
      </c>
      <c r="AU81" s="46">
        <f t="shared" si="45"/>
        <v>-29750.60000000149</v>
      </c>
      <c r="AW81" s="17"/>
      <c r="AX81" s="18"/>
      <c r="AY81" s="18"/>
    </row>
    <row r="82" spans="1:51" ht="12.75">
      <c r="A82" s="16">
        <v>4020100</v>
      </c>
      <c r="B82" s="21" t="s">
        <v>63</v>
      </c>
      <c r="C82" s="47">
        <v>1090712.12</v>
      </c>
      <c r="D82" s="47">
        <v>1187869.81</v>
      </c>
      <c r="E82" s="47">
        <v>1192188.98</v>
      </c>
      <c r="F82" s="46">
        <f t="shared" si="32"/>
        <v>4319.1699999999255</v>
      </c>
      <c r="G82" s="46">
        <f t="shared" si="28"/>
        <v>101476.85999999987</v>
      </c>
      <c r="H82" s="47">
        <v>562702.84</v>
      </c>
      <c r="I82" s="47">
        <v>1439265.67</v>
      </c>
      <c r="J82" s="47">
        <v>418664.98</v>
      </c>
      <c r="K82" s="46">
        <f t="shared" si="29"/>
        <v>-1020600.69</v>
      </c>
      <c r="L82" s="46">
        <f t="shared" si="30"/>
        <v>-144037.86</v>
      </c>
      <c r="M82" s="47">
        <v>347566.68</v>
      </c>
      <c r="N82" s="47">
        <v>368864.51</v>
      </c>
      <c r="O82" s="47">
        <v>378043.38</v>
      </c>
      <c r="P82" s="46">
        <f t="shared" si="33"/>
        <v>9178.869999999995</v>
      </c>
      <c r="Q82" s="46">
        <f t="shared" si="31"/>
        <v>30476.70000000001</v>
      </c>
      <c r="R82" s="47">
        <v>548404.93</v>
      </c>
      <c r="S82" s="47">
        <v>601573.42</v>
      </c>
      <c r="T82" s="55">
        <v>532899.47</v>
      </c>
      <c r="U82" s="46">
        <f t="shared" si="34"/>
        <v>-68673.95000000007</v>
      </c>
      <c r="V82" s="46">
        <f t="shared" si="35"/>
        <v>-15505.46000000008</v>
      </c>
      <c r="W82" s="47">
        <v>136400.72</v>
      </c>
      <c r="X82" s="47">
        <v>181911.74</v>
      </c>
      <c r="Y82" s="55">
        <v>168258.61</v>
      </c>
      <c r="Z82" s="46">
        <f t="shared" si="36"/>
        <v>-13653.130000000005</v>
      </c>
      <c r="AA82" s="46">
        <f t="shared" si="37"/>
        <v>31857.889999999985</v>
      </c>
      <c r="AB82" s="47">
        <v>335317.55</v>
      </c>
      <c r="AC82" s="47">
        <v>365482.98</v>
      </c>
      <c r="AD82" s="55">
        <v>406840.3</v>
      </c>
      <c r="AE82" s="46">
        <f t="shared" si="38"/>
        <v>41357.32000000001</v>
      </c>
      <c r="AF82" s="46">
        <f t="shared" si="39"/>
        <v>71522.75</v>
      </c>
      <c r="AG82" s="47">
        <v>134130.03</v>
      </c>
      <c r="AH82" s="47">
        <v>145879.76</v>
      </c>
      <c r="AI82" s="55">
        <v>189103.46</v>
      </c>
      <c r="AJ82" s="46">
        <f t="shared" si="40"/>
        <v>43223.69999999998</v>
      </c>
      <c r="AK82" s="46">
        <f t="shared" si="41"/>
        <v>54973.42999999999</v>
      </c>
      <c r="AL82" s="47">
        <v>67208.53</v>
      </c>
      <c r="AM82" s="47">
        <v>73999.76</v>
      </c>
      <c r="AN82" s="55">
        <v>71880.95</v>
      </c>
      <c r="AO82" s="46">
        <f t="shared" si="42"/>
        <v>-2118.8099999999977</v>
      </c>
      <c r="AP82" s="46">
        <f t="shared" si="43"/>
        <v>4672.419999999998</v>
      </c>
      <c r="AQ82" s="46">
        <f aca="true" t="shared" si="47" ref="AQ82:AS83">SUM(C82+H82+M82+R82+W82+AB82+AG82+AL82)</f>
        <v>3222443.3999999994</v>
      </c>
      <c r="AR82" s="46">
        <f t="shared" si="47"/>
        <v>4364847.65</v>
      </c>
      <c r="AS82" s="46">
        <f t="shared" si="47"/>
        <v>3357880.1299999994</v>
      </c>
      <c r="AT82" s="46">
        <f t="shared" si="44"/>
        <v>-1006967.520000001</v>
      </c>
      <c r="AU82" s="46">
        <f t="shared" si="45"/>
        <v>135436.72999999998</v>
      </c>
      <c r="AW82" s="17"/>
      <c r="AX82" s="18"/>
      <c r="AY82" s="18"/>
    </row>
    <row r="83" spans="1:51" ht="12.75">
      <c r="A83" s="16">
        <v>4020200</v>
      </c>
      <c r="B83" s="21" t="s">
        <v>30</v>
      </c>
      <c r="C83" s="47">
        <v>2601159.57</v>
      </c>
      <c r="D83" s="47">
        <v>2743013.2</v>
      </c>
      <c r="E83" s="47">
        <v>2777343.49</v>
      </c>
      <c r="F83" s="46">
        <f t="shared" si="32"/>
        <v>34330.29000000004</v>
      </c>
      <c r="G83" s="46">
        <f t="shared" si="28"/>
        <v>176183.9200000004</v>
      </c>
      <c r="H83" s="47">
        <v>1303727.72</v>
      </c>
      <c r="I83" s="47">
        <v>3355554.22</v>
      </c>
      <c r="J83" s="47">
        <v>976151.64</v>
      </c>
      <c r="K83" s="46">
        <f t="shared" si="29"/>
        <v>-2379402.58</v>
      </c>
      <c r="L83" s="46">
        <f t="shared" si="30"/>
        <v>-327576.07999999996</v>
      </c>
      <c r="M83" s="47">
        <v>910477.95</v>
      </c>
      <c r="N83" s="47">
        <v>887704.6</v>
      </c>
      <c r="O83" s="47">
        <v>895748.24</v>
      </c>
      <c r="P83" s="46">
        <f t="shared" si="33"/>
        <v>8043.640000000014</v>
      </c>
      <c r="Q83" s="46">
        <f t="shared" si="31"/>
        <v>-14729.709999999963</v>
      </c>
      <c r="R83" s="47">
        <v>1341598.4</v>
      </c>
      <c r="S83" s="47">
        <v>1372439.17</v>
      </c>
      <c r="T83" s="55">
        <v>1277534.94</v>
      </c>
      <c r="U83" s="46">
        <f t="shared" si="34"/>
        <v>-94904.22999999998</v>
      </c>
      <c r="V83" s="46">
        <f t="shared" si="35"/>
        <v>-64063.45999999996</v>
      </c>
      <c r="W83" s="47">
        <v>344664.95</v>
      </c>
      <c r="X83" s="47">
        <v>376214.51</v>
      </c>
      <c r="Y83" s="55">
        <v>318263.53</v>
      </c>
      <c r="Z83" s="46">
        <f t="shared" si="36"/>
        <v>-57950.97999999998</v>
      </c>
      <c r="AA83" s="46">
        <f t="shared" si="37"/>
        <v>-26401.419999999984</v>
      </c>
      <c r="AB83" s="47">
        <v>760722.7</v>
      </c>
      <c r="AC83" s="47">
        <v>767913.23</v>
      </c>
      <c r="AD83" s="55">
        <v>853529.43</v>
      </c>
      <c r="AE83" s="46">
        <f t="shared" si="38"/>
        <v>85616.20000000007</v>
      </c>
      <c r="AF83" s="46">
        <f t="shared" si="39"/>
        <v>92806.7300000001</v>
      </c>
      <c r="AG83" s="47">
        <v>424882.02</v>
      </c>
      <c r="AH83" s="47">
        <v>374159.22</v>
      </c>
      <c r="AI83" s="55">
        <v>396838.64</v>
      </c>
      <c r="AJ83" s="46">
        <f t="shared" si="40"/>
        <v>22679.420000000042</v>
      </c>
      <c r="AK83" s="46">
        <f t="shared" si="41"/>
        <v>-28043.380000000005</v>
      </c>
      <c r="AL83" s="47">
        <v>161062.19</v>
      </c>
      <c r="AM83" s="47">
        <v>150632.78</v>
      </c>
      <c r="AN83" s="55">
        <v>187698.26</v>
      </c>
      <c r="AO83" s="46">
        <f t="shared" si="42"/>
        <v>37065.48000000001</v>
      </c>
      <c r="AP83" s="46">
        <f t="shared" si="43"/>
        <v>26636.070000000007</v>
      </c>
      <c r="AQ83" s="46">
        <f t="shared" si="47"/>
        <v>7848295.500000001</v>
      </c>
      <c r="AR83" s="46">
        <f t="shared" si="47"/>
        <v>10027630.93</v>
      </c>
      <c r="AS83" s="46">
        <f t="shared" si="47"/>
        <v>7683108.17</v>
      </c>
      <c r="AT83" s="46">
        <f t="shared" si="44"/>
        <v>-2344522.76</v>
      </c>
      <c r="AU83" s="46">
        <f t="shared" si="45"/>
        <v>-165187.330000001</v>
      </c>
      <c r="AW83" s="17"/>
      <c r="AX83" s="18"/>
      <c r="AY83" s="18"/>
    </row>
    <row r="84" spans="1:51" ht="12.75">
      <c r="A84" s="16"/>
      <c r="B84" s="42"/>
      <c r="C84" s="49"/>
      <c r="D84" s="47"/>
      <c r="E84" s="47"/>
      <c r="F84" s="46"/>
      <c r="G84" s="46"/>
      <c r="H84" s="49"/>
      <c r="I84" s="49"/>
      <c r="J84" s="49"/>
      <c r="K84" s="46"/>
      <c r="L84" s="46"/>
      <c r="M84" s="49"/>
      <c r="N84" s="49"/>
      <c r="O84" s="49"/>
      <c r="P84" s="46"/>
      <c r="Q84" s="46"/>
      <c r="R84" s="49"/>
      <c r="S84" s="49"/>
      <c r="T84" s="57"/>
      <c r="U84" s="46"/>
      <c r="V84" s="46"/>
      <c r="W84" s="49"/>
      <c r="X84" s="49"/>
      <c r="Y84" s="57"/>
      <c r="Z84" s="46"/>
      <c r="AA84" s="46"/>
      <c r="AB84" s="49"/>
      <c r="AC84" s="49"/>
      <c r="AD84" s="57"/>
      <c r="AE84" s="46"/>
      <c r="AF84" s="46"/>
      <c r="AG84" s="49"/>
      <c r="AH84" s="49"/>
      <c r="AI84" s="57"/>
      <c r="AJ84" s="46"/>
      <c r="AK84" s="46"/>
      <c r="AL84" s="49"/>
      <c r="AM84" s="49"/>
      <c r="AN84" s="57"/>
      <c r="AO84" s="46"/>
      <c r="AP84" s="46"/>
      <c r="AQ84" s="46"/>
      <c r="AR84" s="46"/>
      <c r="AS84" s="46"/>
      <c r="AT84" s="46"/>
      <c r="AU84" s="46"/>
      <c r="AW84" s="17"/>
      <c r="AX84" s="18"/>
      <c r="AY84" s="18"/>
    </row>
    <row r="85" spans="1:51" ht="12.75">
      <c r="A85" s="16">
        <v>4060000</v>
      </c>
      <c r="B85" s="43" t="s">
        <v>83</v>
      </c>
      <c r="C85" s="49"/>
      <c r="D85" s="47"/>
      <c r="E85" s="47">
        <v>6795720</v>
      </c>
      <c r="F85" s="46"/>
      <c r="G85" s="46"/>
      <c r="H85" s="49"/>
      <c r="I85" s="49"/>
      <c r="J85" s="49">
        <v>0</v>
      </c>
      <c r="K85" s="46"/>
      <c r="L85" s="46"/>
      <c r="M85" s="49"/>
      <c r="N85" s="49"/>
      <c r="O85" s="49">
        <v>0</v>
      </c>
      <c r="P85" s="46"/>
      <c r="Q85" s="46"/>
      <c r="R85" s="49"/>
      <c r="S85" s="49"/>
      <c r="T85" s="57">
        <v>0</v>
      </c>
      <c r="U85" s="46"/>
      <c r="V85" s="46"/>
      <c r="W85" s="49"/>
      <c r="X85" s="49"/>
      <c r="Y85" s="57">
        <v>0</v>
      </c>
      <c r="Z85" s="46"/>
      <c r="AA85" s="46"/>
      <c r="AB85" s="49"/>
      <c r="AC85" s="49"/>
      <c r="AD85" s="57">
        <v>0</v>
      </c>
      <c r="AE85" s="46"/>
      <c r="AF85" s="46"/>
      <c r="AG85" s="49"/>
      <c r="AH85" s="49"/>
      <c r="AI85" s="57">
        <v>0</v>
      </c>
      <c r="AJ85" s="46"/>
      <c r="AK85" s="46"/>
      <c r="AL85" s="49"/>
      <c r="AM85" s="49"/>
      <c r="AN85" s="57">
        <v>0</v>
      </c>
      <c r="AO85" s="46"/>
      <c r="AP85" s="46"/>
      <c r="AQ85" s="46">
        <f>SUM(C85+H85+M85+R85+W85+AB85+AG85+AL85)</f>
        <v>0</v>
      </c>
      <c r="AR85" s="46">
        <f>SUM(D85+I85+N85+S85+X85+AC85+AH85+AM85)</f>
        <v>0</v>
      </c>
      <c r="AS85" s="46">
        <f>SUM(E85+J85+O85+T85+Y85+AD85+AI85+AN85)</f>
        <v>6795720</v>
      </c>
      <c r="AT85" s="46">
        <f>AS85-AR85</f>
        <v>6795720</v>
      </c>
      <c r="AU85" s="46">
        <f>AS85-AQ85</f>
        <v>6795720</v>
      </c>
      <c r="AW85" s="17"/>
      <c r="AX85" s="18"/>
      <c r="AY85" s="18"/>
    </row>
    <row r="86" spans="1:51" ht="12.75">
      <c r="A86" s="16"/>
      <c r="B86" s="21"/>
      <c r="C86" s="49"/>
      <c r="D86" s="47"/>
      <c r="E86" s="47"/>
      <c r="F86" s="46"/>
      <c r="G86" s="46"/>
      <c r="H86" s="49"/>
      <c r="I86" s="49"/>
      <c r="J86" s="49"/>
      <c r="K86" s="46"/>
      <c r="L86" s="46"/>
      <c r="M86" s="49"/>
      <c r="N86" s="49"/>
      <c r="O86" s="49"/>
      <c r="P86" s="46"/>
      <c r="Q86" s="46"/>
      <c r="R86" s="49"/>
      <c r="S86" s="49"/>
      <c r="T86" s="57"/>
      <c r="U86" s="46"/>
      <c r="V86" s="46"/>
      <c r="W86" s="49"/>
      <c r="X86" s="49"/>
      <c r="Y86" s="57"/>
      <c r="Z86" s="46"/>
      <c r="AA86" s="46"/>
      <c r="AB86" s="49"/>
      <c r="AC86" s="49"/>
      <c r="AD86" s="57"/>
      <c r="AE86" s="46"/>
      <c r="AF86" s="46"/>
      <c r="AG86" s="49"/>
      <c r="AH86" s="49"/>
      <c r="AI86" s="57"/>
      <c r="AJ86" s="46"/>
      <c r="AK86" s="46"/>
      <c r="AL86" s="49"/>
      <c r="AM86" s="49"/>
      <c r="AN86" s="57"/>
      <c r="AO86" s="46"/>
      <c r="AP86" s="46"/>
      <c r="AQ86" s="46"/>
      <c r="AR86" s="46"/>
      <c r="AS86" s="46"/>
      <c r="AT86" s="46"/>
      <c r="AU86" s="46"/>
      <c r="AW86" s="17"/>
      <c r="AX86" s="18"/>
      <c r="AY86" s="18"/>
    </row>
    <row r="87" spans="1:51" ht="25.5">
      <c r="A87" s="16">
        <v>4080000</v>
      </c>
      <c r="B87" s="24" t="s">
        <v>68</v>
      </c>
      <c r="C87" s="47">
        <v>-8034.79</v>
      </c>
      <c r="D87" s="47">
        <v>1363.05</v>
      </c>
      <c r="E87" s="47">
        <v>1388.96</v>
      </c>
      <c r="F87" s="46">
        <f t="shared" si="32"/>
        <v>25.910000000000082</v>
      </c>
      <c r="G87" s="46">
        <f t="shared" si="28"/>
        <v>9423.75</v>
      </c>
      <c r="H87" s="47">
        <v>0</v>
      </c>
      <c r="I87" s="47">
        <v>-24696</v>
      </c>
      <c r="J87" s="47">
        <v>0</v>
      </c>
      <c r="K87" s="46">
        <f t="shared" si="29"/>
        <v>24696</v>
      </c>
      <c r="L87" s="46">
        <f t="shared" si="30"/>
        <v>0</v>
      </c>
      <c r="M87" s="47">
        <v>408.57</v>
      </c>
      <c r="N87" s="47">
        <v>3695.15</v>
      </c>
      <c r="O87" s="47">
        <v>762.26</v>
      </c>
      <c r="P87" s="46">
        <f t="shared" si="33"/>
        <v>-2932.8900000000003</v>
      </c>
      <c r="Q87" s="46">
        <f t="shared" si="31"/>
        <v>353.69</v>
      </c>
      <c r="R87" s="47">
        <v>736791.46</v>
      </c>
      <c r="S87" s="47">
        <v>935791.89</v>
      </c>
      <c r="T87" s="55">
        <v>262317.08</v>
      </c>
      <c r="U87" s="46">
        <f t="shared" si="34"/>
        <v>-673474.81</v>
      </c>
      <c r="V87" s="46">
        <f t="shared" si="35"/>
        <v>-474474.37999999995</v>
      </c>
      <c r="W87" s="47">
        <v>9476.08</v>
      </c>
      <c r="X87" s="47">
        <v>173943.39</v>
      </c>
      <c r="Y87" s="55">
        <v>148109.01</v>
      </c>
      <c r="Z87" s="46">
        <f t="shared" si="36"/>
        <v>-25834.380000000005</v>
      </c>
      <c r="AA87" s="46">
        <f t="shared" si="37"/>
        <v>138632.93000000002</v>
      </c>
      <c r="AB87" s="47">
        <v>829358.85</v>
      </c>
      <c r="AC87" s="47">
        <v>761530.22</v>
      </c>
      <c r="AD87" s="55">
        <v>292291.15</v>
      </c>
      <c r="AE87" s="46">
        <f t="shared" si="38"/>
        <v>-469239.06999999995</v>
      </c>
      <c r="AF87" s="46">
        <f t="shared" si="39"/>
        <v>-537067.7</v>
      </c>
      <c r="AG87" s="47">
        <v>178044.34</v>
      </c>
      <c r="AH87" s="47">
        <v>408851.78</v>
      </c>
      <c r="AI87" s="55">
        <v>396919.41</v>
      </c>
      <c r="AJ87" s="46">
        <f t="shared" si="40"/>
        <v>-11932.370000000054</v>
      </c>
      <c r="AK87" s="46">
        <f t="shared" si="41"/>
        <v>218875.06999999998</v>
      </c>
      <c r="AL87" s="47">
        <v>67775.72</v>
      </c>
      <c r="AM87" s="47">
        <v>215461.08</v>
      </c>
      <c r="AN87" s="55">
        <v>165964.84</v>
      </c>
      <c r="AO87" s="46">
        <f t="shared" si="42"/>
        <v>-49496.23999999999</v>
      </c>
      <c r="AP87" s="46">
        <f t="shared" si="43"/>
        <v>98189.12</v>
      </c>
      <c r="AQ87" s="46">
        <f aca="true" t="shared" si="48" ref="AQ87:AS91">SUM(C87+H87+M87+R87+W87+AB87+AG87+AL87)</f>
        <v>1813820.23</v>
      </c>
      <c r="AR87" s="46">
        <f t="shared" si="48"/>
        <v>2475940.56</v>
      </c>
      <c r="AS87" s="46">
        <f t="shared" si="48"/>
        <v>1267752.71</v>
      </c>
      <c r="AT87" s="46">
        <f t="shared" si="44"/>
        <v>-1208187.85</v>
      </c>
      <c r="AU87" s="46">
        <f t="shared" si="45"/>
        <v>-546067.52</v>
      </c>
      <c r="AW87" s="17"/>
      <c r="AX87" s="18"/>
      <c r="AY87" s="18"/>
    </row>
    <row r="88" spans="1:51" ht="12.75">
      <c r="A88" s="16"/>
      <c r="B88" s="24"/>
      <c r="C88" s="47"/>
      <c r="D88" s="47"/>
      <c r="E88" s="47"/>
      <c r="F88" s="46"/>
      <c r="G88" s="46"/>
      <c r="H88" s="47"/>
      <c r="I88" s="47"/>
      <c r="J88" s="47"/>
      <c r="K88" s="46"/>
      <c r="L88" s="46"/>
      <c r="M88" s="47"/>
      <c r="N88" s="47"/>
      <c r="O88" s="47"/>
      <c r="P88" s="46"/>
      <c r="Q88" s="46"/>
      <c r="R88" s="47"/>
      <c r="S88" s="47"/>
      <c r="T88" s="55"/>
      <c r="U88" s="46"/>
      <c r="V88" s="46"/>
      <c r="W88" s="47"/>
      <c r="X88" s="47"/>
      <c r="Y88" s="55"/>
      <c r="Z88" s="46"/>
      <c r="AA88" s="46"/>
      <c r="AB88" s="47"/>
      <c r="AC88" s="47"/>
      <c r="AD88" s="55"/>
      <c r="AE88" s="46"/>
      <c r="AF88" s="46"/>
      <c r="AG88" s="47"/>
      <c r="AH88" s="47"/>
      <c r="AI88" s="55"/>
      <c r="AJ88" s="46"/>
      <c r="AK88" s="46"/>
      <c r="AL88" s="47"/>
      <c r="AM88" s="47"/>
      <c r="AN88" s="55"/>
      <c r="AO88" s="46"/>
      <c r="AP88" s="46"/>
      <c r="AQ88" s="46"/>
      <c r="AR88" s="46"/>
      <c r="AS88" s="46"/>
      <c r="AT88" s="46"/>
      <c r="AU88" s="46"/>
      <c r="AW88" s="17"/>
      <c r="AX88" s="18"/>
      <c r="AY88" s="18"/>
    </row>
    <row r="89" spans="1:51" ht="12.75">
      <c r="A89" s="16">
        <v>4100000</v>
      </c>
      <c r="B89" s="21" t="s">
        <v>64</v>
      </c>
      <c r="C89" s="47">
        <v>122674284.63</v>
      </c>
      <c r="D89" s="47">
        <v>114478028.495152</v>
      </c>
      <c r="E89" s="47">
        <v>117168920.91727</v>
      </c>
      <c r="F89" s="46">
        <f t="shared" si="32"/>
        <v>2690892.422118008</v>
      </c>
      <c r="G89" s="46">
        <f t="shared" si="28"/>
        <v>-5505363.7127299905</v>
      </c>
      <c r="H89" s="47">
        <v>1356298.18</v>
      </c>
      <c r="I89" s="47">
        <v>0</v>
      </c>
      <c r="J89" s="47">
        <v>0</v>
      </c>
      <c r="K89" s="46">
        <f t="shared" si="29"/>
        <v>0</v>
      </c>
      <c r="L89" s="46">
        <f t="shared" si="30"/>
        <v>-1356298.18</v>
      </c>
      <c r="M89" s="47">
        <v>3432445.9</v>
      </c>
      <c r="N89" s="47">
        <v>0</v>
      </c>
      <c r="O89" s="47">
        <v>0</v>
      </c>
      <c r="P89" s="46">
        <f t="shared" si="33"/>
        <v>0</v>
      </c>
      <c r="Q89" s="46">
        <f t="shared" si="31"/>
        <v>-3432445.9</v>
      </c>
      <c r="R89" s="47">
        <v>3054350.05</v>
      </c>
      <c r="S89" s="47">
        <v>0</v>
      </c>
      <c r="T89" s="55">
        <v>0</v>
      </c>
      <c r="U89" s="46">
        <f t="shared" si="34"/>
        <v>0</v>
      </c>
      <c r="V89" s="46">
        <f t="shared" si="35"/>
        <v>-3054350.05</v>
      </c>
      <c r="W89" s="47">
        <v>868084.16</v>
      </c>
      <c r="X89" s="47">
        <v>0</v>
      </c>
      <c r="Y89" s="55">
        <v>0</v>
      </c>
      <c r="Z89" s="46">
        <f t="shared" si="36"/>
        <v>0</v>
      </c>
      <c r="AA89" s="46">
        <f t="shared" si="37"/>
        <v>-868084.16</v>
      </c>
      <c r="AB89" s="47">
        <v>1349047.13</v>
      </c>
      <c r="AC89" s="47">
        <v>0</v>
      </c>
      <c r="AD89" s="55">
        <v>0</v>
      </c>
      <c r="AE89" s="46">
        <f t="shared" si="38"/>
        <v>0</v>
      </c>
      <c r="AF89" s="46">
        <f t="shared" si="39"/>
        <v>-1349047.13</v>
      </c>
      <c r="AG89" s="47">
        <v>755795.35</v>
      </c>
      <c r="AH89" s="47">
        <v>0</v>
      </c>
      <c r="AI89" s="55">
        <v>0</v>
      </c>
      <c r="AJ89" s="46">
        <f t="shared" si="40"/>
        <v>0</v>
      </c>
      <c r="AK89" s="46">
        <f t="shared" si="41"/>
        <v>-755795.35</v>
      </c>
      <c r="AL89" s="47">
        <v>463790.31</v>
      </c>
      <c r="AM89" s="47">
        <v>0</v>
      </c>
      <c r="AN89" s="55">
        <v>0</v>
      </c>
      <c r="AO89" s="46">
        <f t="shared" si="42"/>
        <v>0</v>
      </c>
      <c r="AP89" s="46">
        <f t="shared" si="43"/>
        <v>-463790.31</v>
      </c>
      <c r="AQ89" s="46">
        <f t="shared" si="48"/>
        <v>133954095.71</v>
      </c>
      <c r="AR89" s="46">
        <f t="shared" si="48"/>
        <v>114478028.495152</v>
      </c>
      <c r="AS89" s="46">
        <f t="shared" si="48"/>
        <v>117168920.91727</v>
      </c>
      <c r="AT89" s="46">
        <f t="shared" si="44"/>
        <v>2690892.422118008</v>
      </c>
      <c r="AU89" s="46">
        <f t="shared" si="45"/>
        <v>-16785174.79272999</v>
      </c>
      <c r="AW89" s="17"/>
      <c r="AX89" s="18"/>
      <c r="AY89" s="18"/>
    </row>
    <row r="90" spans="1:51" ht="12.75">
      <c r="A90" s="16"/>
      <c r="B90" s="21"/>
      <c r="C90" s="47"/>
      <c r="D90" s="47"/>
      <c r="E90" s="47"/>
      <c r="F90" s="46"/>
      <c r="G90" s="46"/>
      <c r="H90" s="47"/>
      <c r="I90" s="47"/>
      <c r="J90" s="47"/>
      <c r="K90" s="46"/>
      <c r="L90" s="46"/>
      <c r="M90" s="47"/>
      <c r="N90" s="47"/>
      <c r="O90" s="47"/>
      <c r="P90" s="46"/>
      <c r="Q90" s="46"/>
      <c r="R90" s="47"/>
      <c r="S90" s="47"/>
      <c r="T90" s="55"/>
      <c r="U90" s="46"/>
      <c r="V90" s="46"/>
      <c r="W90" s="47"/>
      <c r="X90" s="47"/>
      <c r="Y90" s="55"/>
      <c r="Z90" s="46"/>
      <c r="AA90" s="46"/>
      <c r="AB90" s="47"/>
      <c r="AC90" s="47"/>
      <c r="AD90" s="55"/>
      <c r="AE90" s="46"/>
      <c r="AF90" s="46"/>
      <c r="AG90" s="47"/>
      <c r="AH90" s="47"/>
      <c r="AI90" s="55"/>
      <c r="AJ90" s="46"/>
      <c r="AK90" s="46"/>
      <c r="AL90" s="47"/>
      <c r="AM90" s="47"/>
      <c r="AN90" s="55"/>
      <c r="AO90" s="46"/>
      <c r="AP90" s="46"/>
      <c r="AQ90" s="46"/>
      <c r="AR90" s="46"/>
      <c r="AS90" s="46"/>
      <c r="AT90" s="46"/>
      <c r="AU90" s="46"/>
      <c r="AW90" s="17"/>
      <c r="AX90" s="18"/>
      <c r="AY90" s="18"/>
    </row>
    <row r="91" spans="1:51" ht="12.75">
      <c r="A91" s="4">
        <v>4110000</v>
      </c>
      <c r="B91" s="8" t="s">
        <v>75</v>
      </c>
      <c r="C91" s="47">
        <v>3046714.2483</v>
      </c>
      <c r="D91" s="47">
        <v>8638402.083937</v>
      </c>
      <c r="E91" s="47">
        <v>9864052.200431999</v>
      </c>
      <c r="F91" s="46">
        <f t="shared" si="32"/>
        <v>1225650.1164949983</v>
      </c>
      <c r="G91" s="46">
        <f t="shared" si="28"/>
        <v>6817337.952131999</v>
      </c>
      <c r="H91" s="47">
        <v>0</v>
      </c>
      <c r="I91" s="47">
        <v>0</v>
      </c>
      <c r="J91" s="47">
        <v>0</v>
      </c>
      <c r="K91" s="46">
        <f t="shared" si="29"/>
        <v>0</v>
      </c>
      <c r="L91" s="46">
        <f t="shared" si="30"/>
        <v>0</v>
      </c>
      <c r="M91" s="47">
        <v>0</v>
      </c>
      <c r="N91" s="47">
        <v>0</v>
      </c>
      <c r="O91" s="47">
        <v>0</v>
      </c>
      <c r="P91" s="46">
        <f t="shared" si="33"/>
        <v>0</v>
      </c>
      <c r="Q91" s="46">
        <f t="shared" si="31"/>
        <v>0</v>
      </c>
      <c r="R91" s="47">
        <v>0</v>
      </c>
      <c r="S91" s="47">
        <v>0</v>
      </c>
      <c r="T91" s="55">
        <v>0</v>
      </c>
      <c r="U91" s="46">
        <f t="shared" si="34"/>
        <v>0</v>
      </c>
      <c r="V91" s="46">
        <f t="shared" si="35"/>
        <v>0</v>
      </c>
      <c r="W91" s="47">
        <v>0</v>
      </c>
      <c r="X91" s="47">
        <v>0</v>
      </c>
      <c r="Y91" s="55">
        <v>0</v>
      </c>
      <c r="Z91" s="46">
        <f t="shared" si="36"/>
        <v>0</v>
      </c>
      <c r="AA91" s="46">
        <f t="shared" si="37"/>
        <v>0</v>
      </c>
      <c r="AB91" s="47">
        <v>0</v>
      </c>
      <c r="AC91" s="47">
        <v>0</v>
      </c>
      <c r="AD91" s="55">
        <v>0</v>
      </c>
      <c r="AE91" s="46">
        <f t="shared" si="38"/>
        <v>0</v>
      </c>
      <c r="AF91" s="46">
        <f t="shared" si="39"/>
        <v>0</v>
      </c>
      <c r="AG91" s="47">
        <v>0</v>
      </c>
      <c r="AH91" s="47">
        <v>0</v>
      </c>
      <c r="AI91" s="55">
        <v>0</v>
      </c>
      <c r="AJ91" s="46">
        <f t="shared" si="40"/>
        <v>0</v>
      </c>
      <c r="AK91" s="46">
        <f t="shared" si="41"/>
        <v>0</v>
      </c>
      <c r="AL91" s="47">
        <v>0</v>
      </c>
      <c r="AM91" s="47">
        <v>0</v>
      </c>
      <c r="AN91" s="55">
        <v>0</v>
      </c>
      <c r="AO91" s="46">
        <f t="shared" si="42"/>
        <v>0</v>
      </c>
      <c r="AP91" s="46">
        <f t="shared" si="43"/>
        <v>0</v>
      </c>
      <c r="AQ91" s="46">
        <f t="shared" si="48"/>
        <v>3046714.2483</v>
      </c>
      <c r="AR91" s="46">
        <f t="shared" si="48"/>
        <v>8638402.083937</v>
      </c>
      <c r="AS91" s="46">
        <f t="shared" si="48"/>
        <v>9864052.200431999</v>
      </c>
      <c r="AT91" s="46">
        <f t="shared" si="44"/>
        <v>1225650.1164949983</v>
      </c>
      <c r="AU91" s="46">
        <f t="shared" si="45"/>
        <v>6817337.952131999</v>
      </c>
      <c r="AW91" s="17"/>
      <c r="AX91" s="18"/>
      <c r="AY91" s="18"/>
    </row>
    <row r="92" spans="1:51" ht="12.75">
      <c r="A92" s="4"/>
      <c r="B92" s="8"/>
      <c r="C92" s="47"/>
      <c r="D92" s="47"/>
      <c r="E92" s="47"/>
      <c r="F92" s="46"/>
      <c r="G92" s="46"/>
      <c r="H92" s="47"/>
      <c r="I92" s="47"/>
      <c r="J92" s="47"/>
      <c r="K92" s="46"/>
      <c r="L92" s="46"/>
      <c r="M92" s="47"/>
      <c r="N92" s="47"/>
      <c r="O92" s="47"/>
      <c r="P92" s="46"/>
      <c r="Q92" s="46"/>
      <c r="R92" s="47"/>
      <c r="S92" s="47"/>
      <c r="T92" s="55"/>
      <c r="U92" s="46"/>
      <c r="V92" s="46"/>
      <c r="W92" s="47"/>
      <c r="X92" s="47"/>
      <c r="Y92" s="55"/>
      <c r="Z92" s="46"/>
      <c r="AA92" s="46"/>
      <c r="AB92" s="47"/>
      <c r="AC92" s="47"/>
      <c r="AD92" s="55"/>
      <c r="AE92" s="46"/>
      <c r="AF92" s="46"/>
      <c r="AG92" s="47"/>
      <c r="AH92" s="47"/>
      <c r="AI92" s="55"/>
      <c r="AJ92" s="46"/>
      <c r="AK92" s="46"/>
      <c r="AL92" s="47"/>
      <c r="AM92" s="47"/>
      <c r="AN92" s="55"/>
      <c r="AO92" s="46"/>
      <c r="AP92" s="46"/>
      <c r="AQ92" s="46"/>
      <c r="AR92" s="46"/>
      <c r="AS92" s="46"/>
      <c r="AT92" s="46"/>
      <c r="AU92" s="46"/>
      <c r="AW92" s="17"/>
      <c r="AX92" s="18"/>
      <c r="AY92" s="18"/>
    </row>
    <row r="93" spans="1:51" ht="12.75">
      <c r="A93" s="4" t="s">
        <v>76</v>
      </c>
      <c r="B93" s="8" t="s">
        <v>77</v>
      </c>
      <c r="C93" s="47">
        <v>7312114.195920001</v>
      </c>
      <c r="D93" s="47">
        <v>7839254.754586</v>
      </c>
      <c r="E93" s="47">
        <v>4773669.165995999</v>
      </c>
      <c r="F93" s="46">
        <f t="shared" si="32"/>
        <v>-3065585.5885900008</v>
      </c>
      <c r="G93" s="46">
        <f t="shared" si="28"/>
        <v>-2538445.0299240015</v>
      </c>
      <c r="H93" s="47">
        <v>0</v>
      </c>
      <c r="I93" s="47">
        <v>0</v>
      </c>
      <c r="J93" s="47">
        <v>0</v>
      </c>
      <c r="K93" s="46">
        <f t="shared" si="29"/>
        <v>0</v>
      </c>
      <c r="L93" s="46">
        <f t="shared" si="30"/>
        <v>0</v>
      </c>
      <c r="M93" s="47">
        <v>0</v>
      </c>
      <c r="N93" s="47">
        <v>0</v>
      </c>
      <c r="O93" s="47">
        <v>0</v>
      </c>
      <c r="P93" s="46">
        <f t="shared" si="33"/>
        <v>0</v>
      </c>
      <c r="Q93" s="46">
        <f t="shared" si="31"/>
        <v>0</v>
      </c>
      <c r="R93" s="47">
        <v>0</v>
      </c>
      <c r="S93" s="47">
        <v>0</v>
      </c>
      <c r="T93" s="55">
        <v>0</v>
      </c>
      <c r="U93" s="46">
        <f t="shared" si="34"/>
        <v>0</v>
      </c>
      <c r="V93" s="46">
        <f t="shared" si="35"/>
        <v>0</v>
      </c>
      <c r="W93" s="47">
        <v>0</v>
      </c>
      <c r="X93" s="47">
        <v>0</v>
      </c>
      <c r="Y93" s="55">
        <v>0</v>
      </c>
      <c r="Z93" s="46">
        <f t="shared" si="36"/>
        <v>0</v>
      </c>
      <c r="AA93" s="46">
        <f t="shared" si="37"/>
        <v>0</v>
      </c>
      <c r="AB93" s="47">
        <v>0</v>
      </c>
      <c r="AC93" s="47">
        <v>0</v>
      </c>
      <c r="AD93" s="55">
        <v>0</v>
      </c>
      <c r="AE93" s="46">
        <f t="shared" si="38"/>
        <v>0</v>
      </c>
      <c r="AF93" s="46">
        <f t="shared" si="39"/>
        <v>0</v>
      </c>
      <c r="AG93" s="47">
        <v>0</v>
      </c>
      <c r="AH93" s="47">
        <v>0</v>
      </c>
      <c r="AI93" s="55">
        <v>0</v>
      </c>
      <c r="AJ93" s="46">
        <f t="shared" si="40"/>
        <v>0</v>
      </c>
      <c r="AK93" s="46">
        <f t="shared" si="41"/>
        <v>0</v>
      </c>
      <c r="AL93" s="47">
        <v>0</v>
      </c>
      <c r="AM93" s="47">
        <v>0</v>
      </c>
      <c r="AN93" s="55">
        <v>0</v>
      </c>
      <c r="AO93" s="46">
        <f t="shared" si="42"/>
        <v>0</v>
      </c>
      <c r="AP93" s="46">
        <f t="shared" si="43"/>
        <v>0</v>
      </c>
      <c r="AQ93" s="46">
        <f>SUM(C93+H93+M93+R93+W93+AB93+AG93+AL93)</f>
        <v>7312114.195920001</v>
      </c>
      <c r="AR93" s="46">
        <f aca="true" t="shared" si="49" ref="AR93:AS97">SUM(D93+I93+N93+S93+X93+AC93+AH93+AM93)</f>
        <v>7839254.754586</v>
      </c>
      <c r="AS93" s="46">
        <f t="shared" si="49"/>
        <v>4773669.165995999</v>
      </c>
      <c r="AT93" s="46">
        <f t="shared" si="44"/>
        <v>-3065585.5885900008</v>
      </c>
      <c r="AU93" s="46">
        <f t="shared" si="45"/>
        <v>-2538445.0299240015</v>
      </c>
      <c r="AW93" s="17"/>
      <c r="AX93" s="18"/>
      <c r="AY93" s="18"/>
    </row>
    <row r="94" spans="1:51" ht="12.75">
      <c r="A94" s="4"/>
      <c r="B94" s="8"/>
      <c r="C94" s="47"/>
      <c r="D94" s="47"/>
      <c r="E94" s="47"/>
      <c r="F94" s="46"/>
      <c r="G94" s="46"/>
      <c r="H94" s="47"/>
      <c r="I94" s="47"/>
      <c r="J94" s="47"/>
      <c r="K94" s="46"/>
      <c r="L94" s="46"/>
      <c r="M94" s="47"/>
      <c r="N94" s="47"/>
      <c r="O94" s="47"/>
      <c r="P94" s="46"/>
      <c r="Q94" s="46"/>
      <c r="R94" s="47"/>
      <c r="S94" s="47"/>
      <c r="T94" s="55"/>
      <c r="U94" s="46"/>
      <c r="V94" s="46"/>
      <c r="W94" s="47"/>
      <c r="X94" s="47"/>
      <c r="Y94" s="55"/>
      <c r="Z94" s="46"/>
      <c r="AA94" s="46"/>
      <c r="AB94" s="47"/>
      <c r="AC94" s="47"/>
      <c r="AD94" s="55"/>
      <c r="AE94" s="46"/>
      <c r="AF94" s="46"/>
      <c r="AG94" s="47"/>
      <c r="AH94" s="47"/>
      <c r="AI94" s="55"/>
      <c r="AJ94" s="46"/>
      <c r="AK94" s="46"/>
      <c r="AL94" s="47"/>
      <c r="AM94" s="47"/>
      <c r="AN94" s="55"/>
      <c r="AO94" s="46"/>
      <c r="AP94" s="46"/>
      <c r="AQ94" s="46"/>
      <c r="AR94" s="46"/>
      <c r="AS94" s="46"/>
      <c r="AT94" s="46"/>
      <c r="AU94" s="46"/>
      <c r="AW94" s="17"/>
      <c r="AX94" s="18"/>
      <c r="AY94" s="18"/>
    </row>
    <row r="95" spans="1:51" ht="12.75">
      <c r="A95" s="1">
        <v>4130000</v>
      </c>
      <c r="B95" s="9" t="s">
        <v>78</v>
      </c>
      <c r="C95" s="47">
        <v>12953839.846352</v>
      </c>
      <c r="D95" s="47">
        <v>9280839.161785</v>
      </c>
      <c r="E95" s="47">
        <v>10180525.426744</v>
      </c>
      <c r="F95" s="46">
        <f t="shared" si="32"/>
        <v>899686.264959</v>
      </c>
      <c r="G95" s="46">
        <f t="shared" si="28"/>
        <v>-2773314.4196080007</v>
      </c>
      <c r="H95" s="47">
        <v>0</v>
      </c>
      <c r="I95" s="47">
        <v>0</v>
      </c>
      <c r="J95" s="47">
        <v>0</v>
      </c>
      <c r="K95" s="46">
        <f t="shared" si="29"/>
        <v>0</v>
      </c>
      <c r="L95" s="46">
        <f t="shared" si="30"/>
        <v>0</v>
      </c>
      <c r="M95" s="47">
        <v>0</v>
      </c>
      <c r="N95" s="47">
        <v>0</v>
      </c>
      <c r="O95" s="47">
        <v>0</v>
      </c>
      <c r="P95" s="46">
        <f t="shared" si="33"/>
        <v>0</v>
      </c>
      <c r="Q95" s="46">
        <f t="shared" si="31"/>
        <v>0</v>
      </c>
      <c r="R95" s="47">
        <v>0</v>
      </c>
      <c r="S95" s="47">
        <v>0</v>
      </c>
      <c r="T95" s="55">
        <v>0</v>
      </c>
      <c r="U95" s="46">
        <f t="shared" si="34"/>
        <v>0</v>
      </c>
      <c r="V95" s="46">
        <f t="shared" si="35"/>
        <v>0</v>
      </c>
      <c r="W95" s="47">
        <v>0</v>
      </c>
      <c r="X95" s="47">
        <v>0</v>
      </c>
      <c r="Y95" s="55">
        <v>0</v>
      </c>
      <c r="Z95" s="46">
        <f t="shared" si="36"/>
        <v>0</v>
      </c>
      <c r="AA95" s="46">
        <f t="shared" si="37"/>
        <v>0</v>
      </c>
      <c r="AB95" s="47">
        <v>0</v>
      </c>
      <c r="AC95" s="47">
        <v>0</v>
      </c>
      <c r="AD95" s="55">
        <v>0</v>
      </c>
      <c r="AE95" s="46">
        <f t="shared" si="38"/>
        <v>0</v>
      </c>
      <c r="AF95" s="46">
        <f t="shared" si="39"/>
        <v>0</v>
      </c>
      <c r="AG95" s="47">
        <v>0</v>
      </c>
      <c r="AH95" s="47">
        <v>0</v>
      </c>
      <c r="AI95" s="55">
        <v>0</v>
      </c>
      <c r="AJ95" s="46">
        <f t="shared" si="40"/>
        <v>0</v>
      </c>
      <c r="AK95" s="46">
        <f t="shared" si="41"/>
        <v>0</v>
      </c>
      <c r="AL95" s="47">
        <v>0</v>
      </c>
      <c r="AM95" s="47">
        <v>0</v>
      </c>
      <c r="AN95" s="55">
        <v>0</v>
      </c>
      <c r="AO95" s="46">
        <f t="shared" si="42"/>
        <v>0</v>
      </c>
      <c r="AP95" s="46">
        <f t="shared" si="43"/>
        <v>0</v>
      </c>
      <c r="AQ95" s="46">
        <f>SUM(C95+H95+M95+R95+W95+AB95+AG95+AL95)</f>
        <v>12953839.846352</v>
      </c>
      <c r="AR95" s="46">
        <f t="shared" si="49"/>
        <v>9280839.161785</v>
      </c>
      <c r="AS95" s="46">
        <f t="shared" si="49"/>
        <v>10180525.426744</v>
      </c>
      <c r="AT95" s="46">
        <f t="shared" si="44"/>
        <v>899686.264959</v>
      </c>
      <c r="AU95" s="46">
        <f t="shared" si="45"/>
        <v>-2773314.4196080007</v>
      </c>
      <c r="AW95" s="17"/>
      <c r="AX95" s="18"/>
      <c r="AY95" s="18"/>
    </row>
    <row r="96" spans="1:51" ht="9.75" customHeight="1">
      <c r="A96" s="1"/>
      <c r="B96" s="9"/>
      <c r="C96" s="47"/>
      <c r="D96" s="47"/>
      <c r="E96" s="47"/>
      <c r="F96" s="46">
        <f t="shared" si="32"/>
        <v>0</v>
      </c>
      <c r="G96" s="46">
        <f t="shared" si="28"/>
        <v>0</v>
      </c>
      <c r="H96" s="47"/>
      <c r="I96" s="47"/>
      <c r="J96" s="47"/>
      <c r="K96" s="46">
        <f t="shared" si="29"/>
        <v>0</v>
      </c>
      <c r="L96" s="46">
        <f t="shared" si="30"/>
        <v>0</v>
      </c>
      <c r="M96" s="47"/>
      <c r="N96" s="47"/>
      <c r="O96" s="47"/>
      <c r="P96" s="46">
        <f t="shared" si="33"/>
        <v>0</v>
      </c>
      <c r="Q96" s="46">
        <f t="shared" si="31"/>
        <v>0</v>
      </c>
      <c r="R96" s="47"/>
      <c r="S96" s="47"/>
      <c r="T96" s="55"/>
      <c r="U96" s="46">
        <f t="shared" si="34"/>
        <v>0</v>
      </c>
      <c r="V96" s="46">
        <f t="shared" si="35"/>
        <v>0</v>
      </c>
      <c r="W96" s="47"/>
      <c r="X96" s="47"/>
      <c r="Y96" s="55"/>
      <c r="Z96" s="46">
        <f t="shared" si="36"/>
        <v>0</v>
      </c>
      <c r="AA96" s="46">
        <f t="shared" si="37"/>
        <v>0</v>
      </c>
      <c r="AB96" s="47"/>
      <c r="AC96" s="47"/>
      <c r="AD96" s="55"/>
      <c r="AE96" s="46">
        <f t="shared" si="38"/>
        <v>0</v>
      </c>
      <c r="AF96" s="46">
        <f t="shared" si="39"/>
        <v>0</v>
      </c>
      <c r="AG96" s="47"/>
      <c r="AH96" s="47"/>
      <c r="AI96" s="55"/>
      <c r="AJ96" s="46">
        <f t="shared" si="40"/>
        <v>0</v>
      </c>
      <c r="AK96" s="46">
        <f t="shared" si="41"/>
        <v>0</v>
      </c>
      <c r="AL96" s="47"/>
      <c r="AM96" s="47"/>
      <c r="AN96" s="55"/>
      <c r="AO96" s="46">
        <f t="shared" si="42"/>
        <v>0</v>
      </c>
      <c r="AP96" s="46">
        <f t="shared" si="43"/>
        <v>0</v>
      </c>
      <c r="AQ96" s="46">
        <f>SUM(C96+H96+M96+R96+W96+AB96+AG96+AL96)</f>
        <v>0</v>
      </c>
      <c r="AR96" s="46">
        <f t="shared" si="49"/>
        <v>0</v>
      </c>
      <c r="AS96" s="46">
        <f t="shared" si="49"/>
        <v>0</v>
      </c>
      <c r="AT96" s="46">
        <f t="shared" si="44"/>
        <v>0</v>
      </c>
      <c r="AU96" s="46">
        <f t="shared" si="45"/>
        <v>0</v>
      </c>
      <c r="AX96" s="18"/>
      <c r="AY96" s="18"/>
    </row>
    <row r="97" spans="1:51" ht="12.75">
      <c r="A97" s="1">
        <v>4140000</v>
      </c>
      <c r="B97" s="9" t="s">
        <v>79</v>
      </c>
      <c r="C97" s="47">
        <v>12994898.55</v>
      </c>
      <c r="D97" s="47">
        <v>9241697.804901998</v>
      </c>
      <c r="E97" s="47">
        <v>28381090.49282</v>
      </c>
      <c r="F97" s="46">
        <f t="shared" si="32"/>
        <v>19139392.687918</v>
      </c>
      <c r="G97" s="46">
        <f t="shared" si="28"/>
        <v>15386191.942819998</v>
      </c>
      <c r="H97" s="47">
        <v>0</v>
      </c>
      <c r="I97" s="47">
        <v>0</v>
      </c>
      <c r="J97" s="47">
        <v>0</v>
      </c>
      <c r="K97" s="46">
        <f t="shared" si="29"/>
        <v>0</v>
      </c>
      <c r="L97" s="46">
        <f t="shared" si="30"/>
        <v>0</v>
      </c>
      <c r="M97" s="47">
        <v>84217.04</v>
      </c>
      <c r="N97" s="47">
        <v>68029.92</v>
      </c>
      <c r="O97" s="47">
        <v>67518.85</v>
      </c>
      <c r="P97" s="46">
        <f t="shared" si="33"/>
        <v>-511.06999999999243</v>
      </c>
      <c r="Q97" s="46">
        <f t="shared" si="31"/>
        <v>-16698.189999999988</v>
      </c>
      <c r="R97" s="47">
        <v>2158005.32</v>
      </c>
      <c r="S97" s="47">
        <v>2343991.22</v>
      </c>
      <c r="T97" s="55">
        <v>2249479.11</v>
      </c>
      <c r="U97" s="46">
        <f t="shared" si="34"/>
        <v>-94512.11000000034</v>
      </c>
      <c r="V97" s="46">
        <f t="shared" si="35"/>
        <v>91473.79000000004</v>
      </c>
      <c r="W97" s="47">
        <v>1162782.35</v>
      </c>
      <c r="X97" s="47">
        <v>1054444.96</v>
      </c>
      <c r="Y97" s="55">
        <v>1154724.48</v>
      </c>
      <c r="Z97" s="46">
        <f t="shared" si="36"/>
        <v>100279.52000000002</v>
      </c>
      <c r="AA97" s="46">
        <f t="shared" si="37"/>
        <v>-8057.870000000112</v>
      </c>
      <c r="AB97" s="47">
        <v>2262843.28</v>
      </c>
      <c r="AC97" s="47">
        <v>2547299.73</v>
      </c>
      <c r="AD97" s="55">
        <v>2068620.95</v>
      </c>
      <c r="AE97" s="46">
        <f t="shared" si="38"/>
        <v>-478678.78</v>
      </c>
      <c r="AF97" s="46">
        <f t="shared" si="39"/>
        <v>-194222.32999999984</v>
      </c>
      <c r="AG97" s="47">
        <v>2218038.56</v>
      </c>
      <c r="AH97" s="47">
        <v>2331070.16</v>
      </c>
      <c r="AI97" s="55">
        <v>2368783</v>
      </c>
      <c r="AJ97" s="46">
        <f t="shared" si="40"/>
        <v>37712.83999999985</v>
      </c>
      <c r="AK97" s="46">
        <f t="shared" si="41"/>
        <v>150744.43999999994</v>
      </c>
      <c r="AL97" s="47">
        <v>915622.61</v>
      </c>
      <c r="AM97" s="47">
        <v>891181.73</v>
      </c>
      <c r="AN97" s="55">
        <v>981853.57</v>
      </c>
      <c r="AO97" s="46">
        <f t="shared" si="42"/>
        <v>90671.83999999997</v>
      </c>
      <c r="AP97" s="46">
        <f t="shared" si="43"/>
        <v>66230.95999999996</v>
      </c>
      <c r="AQ97" s="46">
        <f>SUM(C97+H97+M97+R97+W97+AB97+AG97+AL97)</f>
        <v>21796407.709999997</v>
      </c>
      <c r="AR97" s="46">
        <f t="shared" si="49"/>
        <v>18477715.524902</v>
      </c>
      <c r="AS97" s="46">
        <f t="shared" si="49"/>
        <v>37272070.45282</v>
      </c>
      <c r="AT97" s="46">
        <f t="shared" si="44"/>
        <v>18794354.927918002</v>
      </c>
      <c r="AU97" s="46">
        <f t="shared" si="45"/>
        <v>15475662.742820006</v>
      </c>
      <c r="AX97" s="18"/>
      <c r="AY97" s="18"/>
    </row>
    <row r="98" spans="1:51" ht="9" customHeight="1">
      <c r="A98" s="1"/>
      <c r="B98" s="9"/>
      <c r="C98" s="47"/>
      <c r="D98" s="47"/>
      <c r="E98" s="47"/>
      <c r="F98" s="46"/>
      <c r="G98" s="46"/>
      <c r="H98" s="47"/>
      <c r="I98" s="47"/>
      <c r="J98" s="47"/>
      <c r="K98" s="46"/>
      <c r="L98" s="46"/>
      <c r="M98" s="47"/>
      <c r="N98" s="47"/>
      <c r="O98" s="47"/>
      <c r="P98" s="46"/>
      <c r="Q98" s="46"/>
      <c r="R98" s="47"/>
      <c r="S98" s="47"/>
      <c r="T98" s="55"/>
      <c r="U98" s="46"/>
      <c r="V98" s="46"/>
      <c r="W98" s="47"/>
      <c r="X98" s="47"/>
      <c r="Y98" s="55"/>
      <c r="Z98" s="46"/>
      <c r="AA98" s="46"/>
      <c r="AB98" s="47"/>
      <c r="AC98" s="47"/>
      <c r="AD98" s="55"/>
      <c r="AE98" s="46"/>
      <c r="AF98" s="46"/>
      <c r="AG98" s="47"/>
      <c r="AH98" s="47"/>
      <c r="AI98" s="55"/>
      <c r="AJ98" s="46"/>
      <c r="AK98" s="46"/>
      <c r="AL98" s="47"/>
      <c r="AM98" s="47"/>
      <c r="AN98" s="55"/>
      <c r="AO98" s="46"/>
      <c r="AP98" s="46"/>
      <c r="AQ98" s="46"/>
      <c r="AR98" s="46"/>
      <c r="AS98" s="46"/>
      <c r="AT98" s="46"/>
      <c r="AU98" s="46"/>
      <c r="AX98" s="18"/>
      <c r="AY98" s="18"/>
    </row>
    <row r="99" spans="1:51" s="58" customFormat="1" ht="17.25" customHeight="1">
      <c r="A99" s="16">
        <v>5000000</v>
      </c>
      <c r="B99" s="38" t="s">
        <v>31</v>
      </c>
      <c r="C99" s="47">
        <v>59294946.9</v>
      </c>
      <c r="D99" s="47">
        <v>60325333.29</v>
      </c>
      <c r="E99" s="47">
        <v>68189119.78</v>
      </c>
      <c r="F99" s="46">
        <f t="shared" si="32"/>
        <v>7863786.490000002</v>
      </c>
      <c r="G99" s="46">
        <f t="shared" si="28"/>
        <v>8894172.880000003</v>
      </c>
      <c r="H99" s="47">
        <v>2849585.81</v>
      </c>
      <c r="I99" s="47">
        <v>2910593.52</v>
      </c>
      <c r="J99" s="47">
        <v>3411978.93</v>
      </c>
      <c r="K99" s="46">
        <f t="shared" si="29"/>
        <v>501385.41000000015</v>
      </c>
      <c r="L99" s="46">
        <f t="shared" si="30"/>
        <v>562393.1200000001</v>
      </c>
      <c r="M99" s="47">
        <v>17037202.18</v>
      </c>
      <c r="N99" s="47">
        <v>21032353.91</v>
      </c>
      <c r="O99" s="47">
        <v>22249023.81</v>
      </c>
      <c r="P99" s="46">
        <f t="shared" si="33"/>
        <v>1216669.8999999985</v>
      </c>
      <c r="Q99" s="46">
        <f t="shared" si="31"/>
        <v>5211821.629999999</v>
      </c>
      <c r="R99" s="47">
        <v>10325499.65</v>
      </c>
      <c r="S99" s="47">
        <v>11554682.15</v>
      </c>
      <c r="T99" s="55">
        <v>12086090.5</v>
      </c>
      <c r="U99" s="46">
        <f t="shared" si="34"/>
        <v>531408.3499999996</v>
      </c>
      <c r="V99" s="46">
        <f t="shared" si="35"/>
        <v>1760590.8499999996</v>
      </c>
      <c r="W99" s="47">
        <v>4480108.84</v>
      </c>
      <c r="X99" s="47">
        <v>5322952</v>
      </c>
      <c r="Y99" s="55">
        <v>5810167</v>
      </c>
      <c r="Z99" s="46">
        <f t="shared" si="36"/>
        <v>487215</v>
      </c>
      <c r="AA99" s="46">
        <f t="shared" si="37"/>
        <v>1330058.1600000001</v>
      </c>
      <c r="AB99" s="47">
        <v>4033891.46</v>
      </c>
      <c r="AC99" s="47">
        <v>4881459.9</v>
      </c>
      <c r="AD99" s="55">
        <v>4980377.01</v>
      </c>
      <c r="AE99" s="46">
        <f t="shared" si="38"/>
        <v>98917.1099999994</v>
      </c>
      <c r="AF99" s="46">
        <f t="shared" si="39"/>
        <v>946485.5499999998</v>
      </c>
      <c r="AG99" s="47">
        <v>2808126.38</v>
      </c>
      <c r="AH99" s="47">
        <v>3712022.06</v>
      </c>
      <c r="AI99" s="55">
        <v>4536567.82</v>
      </c>
      <c r="AJ99" s="46">
        <f t="shared" si="40"/>
        <v>824545.7600000002</v>
      </c>
      <c r="AK99" s="46">
        <f t="shared" si="41"/>
        <v>1728441.4400000004</v>
      </c>
      <c r="AL99" s="47">
        <v>1723341.83</v>
      </c>
      <c r="AM99" s="47">
        <v>1842255.42</v>
      </c>
      <c r="AN99" s="55">
        <v>2514027.23</v>
      </c>
      <c r="AO99" s="46">
        <f t="shared" si="42"/>
        <v>671771.81</v>
      </c>
      <c r="AP99" s="46">
        <f t="shared" si="43"/>
        <v>790685.3999999999</v>
      </c>
      <c r="AQ99" s="46">
        <f>SUM(C99+H99+M99+R99+W99+AB99+AG99+AL99)</f>
        <v>102552703.05</v>
      </c>
      <c r="AR99" s="46">
        <f>SUM(D99+I99+N99+S99+X99+AC99+AH99+AM99)</f>
        <v>111581652.25000001</v>
      </c>
      <c r="AS99" s="46">
        <f>SUM(E99+J99+O99+T99+Y99+AD99+AI99+AN99)</f>
        <v>123777352.08000003</v>
      </c>
      <c r="AT99" s="46">
        <f t="shared" si="44"/>
        <v>12195699.830000013</v>
      </c>
      <c r="AU99" s="46">
        <f t="shared" si="45"/>
        <v>21224649.03000003</v>
      </c>
      <c r="AX99" s="59"/>
      <c r="AY99" s="59"/>
    </row>
    <row r="100" spans="1:51" s="58" customFormat="1" ht="9.75" customHeight="1">
      <c r="A100" s="16"/>
      <c r="B100" s="38"/>
      <c r="C100" s="47"/>
      <c r="D100" s="47"/>
      <c r="E100" s="47"/>
      <c r="F100" s="46"/>
      <c r="G100" s="46"/>
      <c r="H100" s="47"/>
      <c r="I100" s="47"/>
      <c r="J100" s="47"/>
      <c r="K100" s="46"/>
      <c r="L100" s="46"/>
      <c r="M100" s="47"/>
      <c r="N100" s="47"/>
      <c r="O100" s="47"/>
      <c r="P100" s="46"/>
      <c r="Q100" s="46"/>
      <c r="R100" s="47"/>
      <c r="S100" s="47"/>
      <c r="T100" s="47"/>
      <c r="U100" s="46"/>
      <c r="V100" s="46"/>
      <c r="W100" s="47"/>
      <c r="X100" s="47"/>
      <c r="Y100" s="47"/>
      <c r="Z100" s="46"/>
      <c r="AA100" s="46"/>
      <c r="AB100" s="47"/>
      <c r="AC100" s="47"/>
      <c r="AD100" s="47"/>
      <c r="AE100" s="46"/>
      <c r="AF100" s="46"/>
      <c r="AG100" s="47"/>
      <c r="AH100" s="47"/>
      <c r="AI100" s="47"/>
      <c r="AJ100" s="46"/>
      <c r="AK100" s="46"/>
      <c r="AL100" s="47"/>
      <c r="AM100" s="47"/>
      <c r="AN100" s="47"/>
      <c r="AO100" s="46"/>
      <c r="AP100" s="46"/>
      <c r="AQ100" s="46"/>
      <c r="AR100" s="46"/>
      <c r="AS100" s="46"/>
      <c r="AT100" s="46"/>
      <c r="AU100" s="46"/>
      <c r="AX100" s="59"/>
      <c r="AY100" s="59"/>
    </row>
    <row r="101" spans="1:51" s="58" customFormat="1" ht="13.5" customHeight="1">
      <c r="A101" s="16" t="s">
        <v>94</v>
      </c>
      <c r="B101" s="38" t="s">
        <v>95</v>
      </c>
      <c r="C101" s="47"/>
      <c r="D101" s="47"/>
      <c r="E101" s="47">
        <v>9909243.35</v>
      </c>
      <c r="F101" s="46">
        <f>E101-D101</f>
        <v>9909243.35</v>
      </c>
      <c r="G101" s="46">
        <f>E101-C101</f>
        <v>9909243.35</v>
      </c>
      <c r="H101" s="47"/>
      <c r="I101" s="47"/>
      <c r="J101" s="47"/>
      <c r="K101" s="46"/>
      <c r="L101" s="46"/>
      <c r="M101" s="47"/>
      <c r="N101" s="47"/>
      <c r="O101" s="47"/>
      <c r="P101" s="46"/>
      <c r="Q101" s="46"/>
      <c r="R101" s="47"/>
      <c r="S101" s="47"/>
      <c r="T101" s="47"/>
      <c r="U101" s="46"/>
      <c r="V101" s="46"/>
      <c r="W101" s="47"/>
      <c r="X101" s="47"/>
      <c r="Y101" s="47"/>
      <c r="Z101" s="46"/>
      <c r="AA101" s="46"/>
      <c r="AB101" s="47"/>
      <c r="AC101" s="47"/>
      <c r="AD101" s="47"/>
      <c r="AE101" s="46"/>
      <c r="AF101" s="46"/>
      <c r="AG101" s="47"/>
      <c r="AH101" s="47"/>
      <c r="AI101" s="47"/>
      <c r="AJ101" s="46"/>
      <c r="AK101" s="46"/>
      <c r="AL101" s="47"/>
      <c r="AM101" s="47"/>
      <c r="AN101" s="47"/>
      <c r="AO101" s="46"/>
      <c r="AP101" s="46"/>
      <c r="AQ101" s="46">
        <f>SUM(C101+H101+M101+R101+W101+AB101+AG101+AL101)</f>
        <v>0</v>
      </c>
      <c r="AR101" s="46">
        <f>SUM(D101+I101+N101+S101+X101+AC101+AH101+AM101)</f>
        <v>0</v>
      </c>
      <c r="AS101" s="46">
        <f>SUM(E101+J101+O101+T101+Y101+AD101+AI101+AN101)</f>
        <v>9909243.35</v>
      </c>
      <c r="AT101" s="46">
        <f>AS101-AR101</f>
        <v>9909243.35</v>
      </c>
      <c r="AU101" s="46">
        <f>AS101-AQ101</f>
        <v>9909243.35</v>
      </c>
      <c r="AX101" s="59"/>
      <c r="AY101" s="59"/>
    </row>
    <row r="102" spans="1:51" ht="12.75" customHeight="1">
      <c r="A102" s="69" t="s">
        <v>3</v>
      </c>
      <c r="B102" s="70"/>
      <c r="C102" s="62">
        <f>SUM(C10+C50+C71+C77+C99+C101)</f>
        <v>916265143.2872609</v>
      </c>
      <c r="D102" s="62">
        <f>SUM(D10+D50+D71+D77+D99+D101)</f>
        <v>1050328615.6699998</v>
      </c>
      <c r="E102" s="62">
        <f>SUM(E10+E50+E71+E77+E99+E101)</f>
        <v>1086457183.668756</v>
      </c>
      <c r="F102" s="63">
        <f t="shared" si="32"/>
        <v>36128567.99875617</v>
      </c>
      <c r="G102" s="63">
        <f t="shared" si="28"/>
        <v>170192040.38149512</v>
      </c>
      <c r="H102" s="62">
        <f>SUM(H10+H50+H71+H77+H99+H101)</f>
        <v>110926291.63</v>
      </c>
      <c r="I102" s="62">
        <f>SUM(I10+I50+I71+I77+I99+I101)</f>
        <v>129284207.67</v>
      </c>
      <c r="J102" s="62">
        <f>SUM(J10+J50+J71+J77+J99+J101)</f>
        <v>145966904.23000002</v>
      </c>
      <c r="K102" s="63">
        <f t="shared" si="29"/>
        <v>16682696.560000017</v>
      </c>
      <c r="L102" s="62">
        <f>SUM(L10+L50+L71+L77+L99+L101)</f>
        <v>35040612.60000003</v>
      </c>
      <c r="M102" s="62">
        <f>SUM(M10+M50+M71+M77+M99+M101)</f>
        <v>151509691.05</v>
      </c>
      <c r="N102" s="62">
        <f>SUM(N10+N50+N71+N77+N99+N101)</f>
        <v>174917402.43999997</v>
      </c>
      <c r="O102" s="62">
        <f>SUM(O10+O50++O77+O99+O71)</f>
        <v>187129731.66</v>
      </c>
      <c r="P102" s="63">
        <f t="shared" si="33"/>
        <v>12212329.220000029</v>
      </c>
      <c r="Q102" s="63">
        <f t="shared" si="31"/>
        <v>35620040.609999985</v>
      </c>
      <c r="R102" s="62">
        <f>SUM(R10+R50+R71+R77+R99+R101)</f>
        <v>120573562.39</v>
      </c>
      <c r="S102" s="62">
        <f>SUM(S10+S50+S71+S77+S99+S101)</f>
        <v>167112504.04000002</v>
      </c>
      <c r="T102" s="62">
        <f>SUM(T10+T50+T71+T77+T99+T101)</f>
        <v>174717366.2</v>
      </c>
      <c r="U102" s="63">
        <f t="shared" si="34"/>
        <v>7604862.159999967</v>
      </c>
      <c r="V102" s="63">
        <f t="shared" si="35"/>
        <v>54143803.80999999</v>
      </c>
      <c r="W102" s="62">
        <f>SUM(W10+W50+W71+W77+W99+W101)</f>
        <v>54420877.269999996</v>
      </c>
      <c r="X102" s="62">
        <f>SUM(X10+X50+X71+X77+X99+X101)</f>
        <v>61237429.03999999</v>
      </c>
      <c r="Y102" s="62">
        <f>SUM(Y10+Y50+Y71+Y77+Y99+Y101)</f>
        <v>63855429.339999996</v>
      </c>
      <c r="Z102" s="63">
        <f t="shared" si="36"/>
        <v>2618000.3000000045</v>
      </c>
      <c r="AA102" s="63">
        <f t="shared" si="37"/>
        <v>9434552.07</v>
      </c>
      <c r="AB102" s="62">
        <f>SUM(AB10+AB50+AB71+AB77+AB99+AB101)</f>
        <v>80338885.43999998</v>
      </c>
      <c r="AC102" s="62">
        <f>SUM(AC10+AC50+AC71+AC77+AC99+AC101)</f>
        <v>87522876.85000001</v>
      </c>
      <c r="AD102" s="62">
        <f>SUM(AD10+AD50+AD71+AD77+AD99+AD101)</f>
        <v>91390234.30000001</v>
      </c>
      <c r="AE102" s="63">
        <f t="shared" si="38"/>
        <v>3867357.450000003</v>
      </c>
      <c r="AF102" s="63">
        <f t="shared" si="39"/>
        <v>11051348.86000003</v>
      </c>
      <c r="AG102" s="62">
        <f>SUM(AG10+AG50+AG71+AG77+AG99+AG101)</f>
        <v>37174610.02</v>
      </c>
      <c r="AH102" s="62">
        <f>SUM(AH10+AH50+AH71+AH77+AH99+AH101)</f>
        <v>46105026.370000005</v>
      </c>
      <c r="AI102" s="62">
        <f>SUM(AI10+AI50+AI71+AI77+AI99+AI101)</f>
        <v>54101796.28</v>
      </c>
      <c r="AJ102" s="63">
        <f t="shared" si="40"/>
        <v>7996769.909999996</v>
      </c>
      <c r="AK102" s="63">
        <f t="shared" si="41"/>
        <v>16927186.259999998</v>
      </c>
      <c r="AL102" s="62">
        <f>SUM(AL10+AL50+AL71+AL77+AL99+AL101)</f>
        <v>19999188.14</v>
      </c>
      <c r="AM102" s="62">
        <f>SUM(AM10+AM50+AM71+AM77+AM99+AM101)</f>
        <v>22371754.6</v>
      </c>
      <c r="AN102" s="62">
        <f>SUM(AN10+AN50+AN71+AN77+AN99+AN101)</f>
        <v>26215643.560000002</v>
      </c>
      <c r="AO102" s="63">
        <f t="shared" si="42"/>
        <v>3843888.960000001</v>
      </c>
      <c r="AP102" s="63">
        <f t="shared" si="43"/>
        <v>6216455.420000002</v>
      </c>
      <c r="AQ102" s="62">
        <f>SUM(AQ10+AQ50+AQ71+AQ77+AQ99+AQ101)</f>
        <v>1491208249.2272608</v>
      </c>
      <c r="AR102" s="62">
        <f>SUM(AR10+AR50+AR71+AR77+AR99+AR101)</f>
        <v>1738879816.6800003</v>
      </c>
      <c r="AS102" s="62">
        <f>SUM(AS10+AS50+AS71+AS77+AS99+AS101)</f>
        <v>1829834289.2387562</v>
      </c>
      <c r="AT102" s="63">
        <f t="shared" si="44"/>
        <v>90954472.55875587</v>
      </c>
      <c r="AU102" s="63">
        <f t="shared" si="45"/>
        <v>338626040.01149535</v>
      </c>
      <c r="AX102" s="18"/>
      <c r="AY102" s="18"/>
    </row>
    <row r="103" spans="1:43" ht="14.25" customHeight="1">
      <c r="A103" s="26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4" ht="12.75" customHeight="1">
      <c r="A104" s="26"/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3" ht="12.75" customHeight="1">
      <c r="A105" s="26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ht="12.75" customHeight="1">
      <c r="A106" s="26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ht="12.75" customHeight="1">
      <c r="A107" s="26"/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ht="12.75" customHeight="1">
      <c r="A108" s="26"/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ht="12.75" customHeight="1">
      <c r="A109" s="26"/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:44" ht="12.75" customHeight="1">
      <c r="A110" s="26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13">
        <f>AR107-AR108</f>
        <v>0</v>
      </c>
    </row>
    <row r="111" spans="1:43" ht="12.75" customHeight="1">
      <c r="A111" s="26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:43" ht="12.75" customHeight="1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ht="12.75" customHeight="1">
      <c r="A113" s="26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ht="12.75" customHeight="1">
      <c r="A114" s="26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:43" ht="12.75" customHeight="1">
      <c r="A115" s="26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:43" ht="12.75" customHeight="1">
      <c r="A116" s="26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:43" ht="12.75" customHeight="1">
      <c r="A117" s="26"/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ht="12.75" customHeight="1">
      <c r="A118" s="26"/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:43" ht="12.75" customHeight="1">
      <c r="A119" s="26"/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ht="12.75" customHeight="1">
      <c r="A120" s="26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:43" ht="12.75" customHeight="1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ht="12.75" customHeight="1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ht="12.75" customHeight="1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ht="12.75" customHeight="1">
      <c r="A124" s="26"/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ht="12.75" customHeight="1">
      <c r="A125" s="26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:43" ht="12.75" customHeight="1">
      <c r="A126" s="26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:43" ht="12.75" customHeight="1">
      <c r="A127" s="26"/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:43" ht="12.75" customHeight="1">
      <c r="A128" s="26"/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:43" ht="12.75" customHeight="1">
      <c r="A129" s="26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:43" ht="12.75" customHeight="1">
      <c r="A130" s="26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:43" ht="12.75" customHeight="1">
      <c r="A131" s="26"/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:43" ht="12.75" customHeight="1">
      <c r="A132" s="2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:43" ht="12.75" customHeight="1">
      <c r="A133" s="26"/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:43" ht="12.75" customHeight="1">
      <c r="A134" s="26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:43" ht="12.75" customHeight="1">
      <c r="A135" s="26"/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:43" ht="12.75" customHeight="1">
      <c r="A136" s="26"/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:43" ht="12.75" customHeight="1">
      <c r="A137" s="26"/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ht="12.75" customHeight="1">
      <c r="A138" s="26"/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:43" ht="12.75" customHeight="1">
      <c r="A139" s="26"/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:43" ht="12.75" customHeight="1">
      <c r="A140" s="26"/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43" ht="12.75" customHeight="1">
      <c r="A141" s="26"/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43" ht="12.75" customHeight="1">
      <c r="A142" s="26"/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:43" ht="12.75" customHeight="1">
      <c r="A143" s="26"/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:43" ht="12.75" customHeight="1">
      <c r="A144" s="26"/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:43" ht="12.75" customHeight="1">
      <c r="A145" s="26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ht="12.75" customHeight="1">
      <c r="A146" s="26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ht="12.75" customHeight="1">
      <c r="A147" s="26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ht="12.75" customHeight="1">
      <c r="A148" s="26"/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ht="12.75" customHeight="1">
      <c r="A149" s="26"/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ht="12.75" customHeight="1">
      <c r="A150" s="26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:43" ht="12.75" customHeight="1">
      <c r="A151" s="26"/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:43" ht="12.75" customHeight="1">
      <c r="A152" s="26"/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ht="12.75" customHeight="1">
      <c r="A153" s="26"/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ht="12.75" customHeight="1">
      <c r="A154" s="26"/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ht="12.75" customHeight="1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</row>
    <row r="156" spans="1:43" ht="12.75" customHeight="1">
      <c r="A156" s="26"/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:43" ht="12.75" customHeight="1">
      <c r="A157" s="26"/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43" ht="12.75" customHeight="1">
      <c r="A158" s="26"/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:43" ht="12.75" customHeight="1">
      <c r="A159" s="26"/>
      <c r="B159" s="2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:43" ht="12.75" customHeight="1">
      <c r="A160" s="26"/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:43" ht="12.75" customHeight="1">
      <c r="A161" s="26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:43" ht="12.75" customHeight="1">
      <c r="A162" s="26"/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:43" ht="12.75" customHeight="1">
      <c r="A163" s="26"/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:43" ht="12.75" customHeight="1">
      <c r="A164" s="26"/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:43" ht="12.75" customHeight="1">
      <c r="A165" s="26"/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:43" ht="12.75" customHeight="1">
      <c r="A166" s="26"/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:43" ht="12.75" customHeight="1">
      <c r="A167" s="26"/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:43" ht="12.75" customHeight="1">
      <c r="A168" s="26"/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:43" ht="12.75" customHeight="1">
      <c r="A169" s="26"/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:43" ht="12.75" customHeight="1">
      <c r="A170" s="26"/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:43" ht="12.75" customHeight="1">
      <c r="A171" s="26"/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:43" ht="12.75" customHeight="1">
      <c r="A172" s="26"/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:43" ht="12.75" customHeight="1">
      <c r="A173" s="26"/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:43" ht="12.75" customHeight="1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:43" ht="12.75" customHeight="1">
      <c r="A175" s="26"/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:43" ht="12.75" customHeight="1">
      <c r="A176" s="26"/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:43" ht="12.75" customHeight="1">
      <c r="A177" s="26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</row>
    <row r="178" spans="1:43" ht="12.75" customHeight="1">
      <c r="A178" s="26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ht="12.75" customHeight="1">
      <c r="A179" s="26"/>
      <c r="B179" s="2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:43" ht="12.75" customHeight="1">
      <c r="A180" s="26"/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:43" ht="12.75" customHeight="1">
      <c r="A181" s="26"/>
      <c r="B181" s="2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:43" ht="12.75" customHeight="1">
      <c r="A182" s="26"/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:43" ht="12.75" customHeight="1">
      <c r="A183" s="26"/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:43" ht="12.75" customHeight="1">
      <c r="A184" s="26"/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:43" ht="12.75" customHeight="1">
      <c r="A185" s="26"/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:43" ht="12.75" customHeight="1">
      <c r="A186" s="26"/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:43" ht="12.75" customHeight="1">
      <c r="A187" s="26"/>
      <c r="B187" s="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:43" ht="12.75" customHeight="1">
      <c r="A188" s="26"/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:43" ht="12.75" customHeight="1">
      <c r="A189" s="26"/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:43" ht="12.75" customHeight="1">
      <c r="A190" s="26"/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:43" ht="12.75" customHeight="1">
      <c r="A191" s="26"/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:43" ht="12.75" customHeight="1">
      <c r="A192" s="26"/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:43" ht="12.75" customHeight="1">
      <c r="A193" s="26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:43" ht="12.75" customHeight="1">
      <c r="A194" s="26"/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:43" ht="12.75" customHeight="1">
      <c r="A195" s="26"/>
      <c r="B195" s="2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:43" ht="12.75" customHeight="1">
      <c r="A196" s="26"/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:43" ht="12.75" customHeight="1">
      <c r="A197" s="26"/>
      <c r="B197" s="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:43" ht="12.75" customHeight="1">
      <c r="A198" s="26"/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:43" ht="12.75" customHeight="1">
      <c r="A199" s="26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</row>
    <row r="200" spans="1:43" ht="12.75" customHeight="1">
      <c r="A200" s="26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</row>
    <row r="201" spans="1:43" ht="12.75" customHeight="1">
      <c r="A201" s="26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</row>
    <row r="202" spans="1:43" ht="12.75" customHeight="1">
      <c r="A202" s="26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</row>
    <row r="203" spans="1:43" ht="12.75" customHeight="1">
      <c r="A203" s="26"/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:43" ht="12.75" customHeight="1">
      <c r="A204" s="26"/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:43" ht="12.75" customHeight="1">
      <c r="A205" s="26"/>
      <c r="B205" s="2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:43" ht="12.75" customHeight="1">
      <c r="A206" s="26"/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:43" ht="12.75" customHeight="1">
      <c r="A207" s="26"/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:43" ht="12.75" customHeight="1">
      <c r="A208" s="28"/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</row>
    <row r="209" spans="1:43" ht="12.75" customHeight="1">
      <c r="A209" s="26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1:43" ht="12.75" customHeight="1">
      <c r="A210" s="26"/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</row>
    <row r="211" spans="1:43" ht="12.75" customHeight="1">
      <c r="A211" s="26"/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:43" ht="12.75" customHeight="1">
      <c r="A212" s="26"/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:43" ht="12.75" customHeight="1">
      <c r="A213" s="26"/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:43" ht="12.75" customHeight="1">
      <c r="A214" s="26"/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:43" ht="12.75" customHeight="1">
      <c r="A215" s="26"/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</row>
    <row r="216" spans="1:43" ht="12.75" customHeight="1">
      <c r="A216" s="26"/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</row>
    <row r="217" spans="1:43" ht="12.75" customHeight="1">
      <c r="A217" s="26"/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:43" ht="12.75" customHeight="1">
      <c r="A218" s="26"/>
      <c r="B218" s="3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:43" ht="12.75" customHeight="1">
      <c r="A219" s="26"/>
      <c r="B219" s="3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:43" ht="12.75" customHeight="1">
      <c r="A220" s="26"/>
      <c r="B220" s="3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:43" ht="12.75" customHeight="1">
      <c r="A221" s="26"/>
      <c r="B221" s="3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:43" ht="12.75" customHeight="1">
      <c r="A222" s="26"/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</row>
    <row r="223" spans="1:43" ht="12.75" customHeight="1">
      <c r="A223" s="26"/>
      <c r="B223" s="40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</row>
    <row r="224" spans="1:43" ht="12.75" customHeight="1">
      <c r="A224" s="26"/>
      <c r="B224" s="4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</row>
    <row r="225" spans="1:43" ht="12.75" customHeight="1">
      <c r="A225" s="26"/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</row>
    <row r="226" spans="1:43" ht="12.75" customHeight="1">
      <c r="A226" s="26"/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</row>
    <row r="227" spans="1:43" ht="12.75" customHeight="1">
      <c r="A227" s="26"/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</row>
    <row r="228" spans="1:43" ht="12.75" customHeight="1">
      <c r="A228" s="28"/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</row>
    <row r="229" spans="1:43" ht="12.75" customHeight="1">
      <c r="A229" s="28"/>
      <c r="B229" s="2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:43" ht="12.75" customHeight="1">
      <c r="A230" s="26"/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:43" ht="12.75" customHeight="1">
      <c r="A231" s="26"/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:43" ht="12.75" customHeight="1">
      <c r="A232" s="26"/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:43" ht="12.75" customHeight="1">
      <c r="A233" s="26"/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:43" ht="12.75" customHeight="1">
      <c r="A234" s="26"/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:43" ht="12.75" customHeight="1">
      <c r="A235" s="26"/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:43" ht="12.75" customHeight="1">
      <c r="A236" s="26"/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:43" ht="12.75" customHeight="1">
      <c r="A237" s="26"/>
      <c r="B237" s="2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:43" ht="12.75" customHeight="1">
      <c r="A238" s="28"/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</row>
    <row r="239" spans="1:43" ht="12.75" customHeight="1">
      <c r="A239" s="28"/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</row>
    <row r="240" spans="1:43" ht="12.75" customHeight="1">
      <c r="A240" s="26"/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:43" ht="12.75" customHeight="1">
      <c r="A241" s="26"/>
      <c r="B241" s="2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:43" ht="12.75" customHeight="1">
      <c r="A242" s="26"/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:43" ht="12.75" customHeight="1">
      <c r="A243" s="28"/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</row>
    <row r="244" spans="1:43" ht="12.75" customHeight="1">
      <c r="A244" s="28"/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</row>
    <row r="245" spans="1:43" ht="12.75" customHeight="1">
      <c r="A245" s="28"/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</row>
    <row r="246" spans="1:43" ht="12.75" customHeight="1">
      <c r="A246" s="28"/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</row>
    <row r="247" spans="1:43" ht="12.75" customHeight="1">
      <c r="A247" s="26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</row>
    <row r="248" spans="1:43" ht="12.75" customHeight="1">
      <c r="A248" s="26"/>
      <c r="B248" s="2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:43" ht="12.75" customHeight="1">
      <c r="A249" s="28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</row>
    <row r="250" spans="1:43" ht="12.75" customHeight="1">
      <c r="A250" s="26"/>
      <c r="B250" s="2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:43" ht="12.75" customHeight="1">
      <c r="A251" s="26"/>
      <c r="B251" s="2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:43" ht="12.75" customHeight="1">
      <c r="A252" s="26"/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:43" ht="12.75" customHeight="1">
      <c r="A253" s="26"/>
      <c r="B253" s="2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:43" ht="12.75" customHeight="1">
      <c r="A254" s="26"/>
      <c r="B254" s="2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:43" ht="12.75" customHeight="1">
      <c r="A255" s="26"/>
      <c r="B255" s="26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:43" ht="12.75" customHeight="1">
      <c r="A256" s="26"/>
      <c r="B256" s="2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:43" ht="12.75" customHeight="1">
      <c r="A257" s="26"/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:43" ht="12.75" customHeight="1">
      <c r="A258" s="26"/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:43" ht="12.75" customHeight="1">
      <c r="A259" s="26"/>
      <c r="B259" s="2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:43" ht="12.75" customHeight="1">
      <c r="A260" s="26"/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:43" ht="12.75" customHeight="1">
      <c r="A261" s="26"/>
      <c r="B261" s="2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:43" ht="12.75" customHeight="1">
      <c r="A262" s="26"/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:43" ht="12.75" customHeight="1">
      <c r="A263" s="26"/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:43" ht="12.75" customHeight="1">
      <c r="A264" s="26"/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:43" ht="12.75" customHeight="1">
      <c r="A265" s="26"/>
      <c r="B265" s="2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:43" ht="12.75" customHeight="1">
      <c r="A266" s="26"/>
      <c r="B266" s="2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:43" ht="12.75" customHeight="1">
      <c r="A267" s="26"/>
      <c r="B267" s="2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:43" ht="12.75" customHeight="1">
      <c r="A268" s="28"/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</row>
    <row r="269" spans="1:43" ht="12.75" customHeight="1">
      <c r="A269" s="26"/>
      <c r="B269" s="2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:43" ht="12.75" customHeight="1">
      <c r="A270" s="26"/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:43" ht="12.75" customHeight="1">
      <c r="A271" s="26"/>
      <c r="B271" s="3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:43" ht="12.75" customHeight="1">
      <c r="A272" s="26"/>
      <c r="B272" s="2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:43" ht="12.75" customHeight="1">
      <c r="A273" s="26"/>
      <c r="B273" s="2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</row>
    <row r="274" spans="1:43" ht="12.75" customHeight="1">
      <c r="A274" s="26"/>
      <c r="B274" s="2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</row>
    <row r="275" spans="1:43" ht="12.75" customHeight="1">
      <c r="A275" s="26"/>
      <c r="B275" s="2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</row>
    <row r="276" spans="1:43" ht="12.75" customHeight="1">
      <c r="A276" s="26"/>
      <c r="B276" s="2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1:43" ht="12.75" customHeight="1">
      <c r="A277" s="26"/>
      <c r="B277" s="2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1:43" ht="12.75" customHeight="1">
      <c r="A278" s="26"/>
      <c r="B278" s="2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</row>
    <row r="279" spans="1:43" ht="12.75" customHeight="1">
      <c r="A279" s="26"/>
      <c r="B279" s="2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1:43" ht="12.75" customHeight="1">
      <c r="A280" s="28"/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</row>
    <row r="281" spans="1:43" ht="12.75" customHeight="1">
      <c r="A281" s="26"/>
      <c r="B281" s="2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</row>
    <row r="282" spans="1:43" ht="12.75" customHeight="1">
      <c r="A282" s="26"/>
      <c r="B282" s="2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</row>
    <row r="283" spans="1:43" ht="12.75" customHeight="1">
      <c r="A283" s="26"/>
      <c r="B283" s="2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</row>
    <row r="284" spans="1:43" ht="12.75" customHeight="1">
      <c r="A284" s="28"/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</row>
    <row r="285" spans="1:43" ht="12.75" customHeight="1">
      <c r="A285" s="28"/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</row>
    <row r="286" spans="1:43" ht="12.75" customHeight="1">
      <c r="A286" s="26"/>
      <c r="B286" s="2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</row>
    <row r="287" spans="1:43" ht="12.75" customHeight="1">
      <c r="A287" s="28"/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</row>
    <row r="288" spans="1:43" ht="12.75" customHeight="1">
      <c r="A288" s="26"/>
      <c r="B288" s="2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</row>
    <row r="289" spans="1:43" ht="12.75" customHeight="1">
      <c r="A289" s="26"/>
      <c r="B289" s="2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</row>
    <row r="290" spans="1:43" ht="12.75" customHeight="1">
      <c r="A290" s="26"/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</row>
    <row r="291" spans="1:43" ht="12.75" customHeight="1">
      <c r="A291" s="26"/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</row>
    <row r="292" spans="1:43" ht="12.75" customHeight="1">
      <c r="A292" s="26"/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</row>
    <row r="293" spans="1:43" ht="12.75" customHeight="1">
      <c r="A293" s="26"/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</row>
    <row r="294" spans="1:43" ht="12.75" customHeight="1">
      <c r="A294" s="26"/>
      <c r="B294" s="2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</row>
    <row r="295" spans="1:43" ht="12.75" customHeight="1">
      <c r="A295" s="26"/>
      <c r="B295" s="2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</row>
    <row r="296" spans="1:43" ht="12.75" customHeight="1">
      <c r="A296" s="26"/>
      <c r="B296" s="2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</row>
    <row r="297" spans="1:43" ht="12.75" customHeight="1">
      <c r="A297" s="26"/>
      <c r="B297" s="2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</row>
    <row r="298" spans="1:43" ht="12.75" customHeight="1">
      <c r="A298" s="26"/>
      <c r="B298" s="2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</row>
    <row r="299" spans="1:43" ht="12.75" customHeight="1">
      <c r="A299" s="26"/>
      <c r="B299" s="2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</row>
    <row r="300" spans="1:43" ht="12.75" customHeight="1">
      <c r="A300" s="26"/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</row>
    <row r="301" spans="1:43" ht="12.75" customHeight="1">
      <c r="A301" s="26"/>
      <c r="B301" s="2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</row>
    <row r="302" spans="1:43" ht="12.75" customHeight="1">
      <c r="A302" s="26"/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</row>
    <row r="303" spans="1:43" ht="12.75" customHeight="1">
      <c r="A303" s="26"/>
      <c r="B303" s="2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</row>
    <row r="304" spans="1:43" ht="12.75" customHeight="1">
      <c r="A304" s="26"/>
      <c r="B304" s="2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</row>
    <row r="305" spans="1:43" ht="12.75" customHeight="1">
      <c r="A305" s="26"/>
      <c r="B305" s="2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</row>
    <row r="306" spans="1:43" ht="12.75" customHeight="1">
      <c r="A306" s="26"/>
      <c r="B306" s="2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</row>
    <row r="307" spans="1:43" ht="12.75" customHeight="1">
      <c r="A307" s="26"/>
      <c r="B307" s="2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</row>
    <row r="308" spans="1:43" ht="12.75" customHeight="1">
      <c r="A308" s="26"/>
      <c r="B308" s="2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</row>
    <row r="309" spans="1:43" ht="12.75" customHeight="1">
      <c r="A309" s="26"/>
      <c r="B309" s="2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</row>
    <row r="310" spans="1:43" ht="12.75" customHeight="1">
      <c r="A310" s="26"/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</row>
    <row r="311" spans="1:43" ht="12.75" customHeight="1">
      <c r="A311" s="26"/>
      <c r="B311" s="2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</row>
    <row r="312" spans="1:43" ht="12.75" customHeight="1">
      <c r="A312" s="26"/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</row>
    <row r="313" spans="1:43" ht="12.75" customHeight="1">
      <c r="A313" s="26"/>
      <c r="B313" s="2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</row>
    <row r="314" spans="1:43" ht="12.75" customHeight="1">
      <c r="A314" s="26"/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</row>
    <row r="315" spans="1:43" ht="12.75" customHeight="1">
      <c r="A315" s="26"/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</row>
    <row r="316" spans="1:43" ht="12.75" customHeight="1">
      <c r="A316" s="26"/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</row>
    <row r="317" spans="1:43" ht="12.75" customHeight="1">
      <c r="A317" s="26"/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</row>
    <row r="318" spans="1:43" ht="12.75" customHeight="1">
      <c r="A318" s="26"/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</row>
    <row r="319" spans="1:43" ht="12.75" customHeight="1">
      <c r="A319" s="26"/>
      <c r="B319" s="2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</row>
    <row r="320" spans="1:43" ht="12.75" customHeight="1">
      <c r="A320" s="26"/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</row>
    <row r="321" spans="1:43" ht="12.75" customHeight="1">
      <c r="A321" s="28"/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</row>
    <row r="322" spans="1:43" ht="12.75" customHeight="1">
      <c r="A322" s="26"/>
      <c r="B322" s="2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</row>
    <row r="323" spans="1:43" ht="12.75" customHeight="1">
      <c r="A323" s="26"/>
      <c r="B323" s="2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</row>
    <row r="324" spans="1:43" ht="12.75" customHeight="1">
      <c r="A324" s="26"/>
      <c r="B324" s="2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</row>
    <row r="325" spans="1:43" ht="12.75" customHeight="1">
      <c r="A325" s="26"/>
      <c r="B325" s="2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</row>
    <row r="326" spans="1:43" ht="12.75" customHeight="1">
      <c r="A326" s="26"/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</row>
    <row r="327" spans="1:43" ht="12.75" customHeight="1">
      <c r="A327" s="28"/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</row>
    <row r="328" spans="1:43" ht="12.75" customHeight="1">
      <c r="A328" s="26"/>
      <c r="B328" s="2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</row>
    <row r="329" spans="1:43" ht="12.75" customHeight="1">
      <c r="A329" s="26"/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</row>
    <row r="330" spans="1:43" ht="12.75" customHeight="1">
      <c r="A330" s="26"/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</row>
    <row r="331" spans="1:43" ht="12.75" customHeight="1">
      <c r="A331" s="26"/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</row>
    <row r="332" spans="1:43" ht="12.75" customHeight="1">
      <c r="A332" s="26"/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</row>
    <row r="333" spans="1:43" ht="12.75" customHeight="1">
      <c r="A333" s="26"/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</row>
    <row r="334" spans="1:43" ht="12.75" customHeight="1">
      <c r="A334" s="26"/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</row>
    <row r="335" spans="1:43" ht="12.75" customHeight="1">
      <c r="A335" s="26"/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</row>
    <row r="336" spans="1:43" ht="12.75" customHeight="1">
      <c r="A336" s="26"/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</row>
    <row r="337" spans="1:43" ht="12.75" customHeight="1">
      <c r="A337" s="26"/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</row>
    <row r="338" spans="1:43" ht="12.75" customHeight="1">
      <c r="A338" s="28"/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</row>
    <row r="339" spans="1:43" ht="12.75" customHeight="1">
      <c r="A339" s="26"/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</row>
    <row r="340" spans="1:43" ht="12.75" customHeight="1">
      <c r="A340" s="26"/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</row>
    <row r="341" spans="1:43" ht="12.75" customHeight="1">
      <c r="A341" s="26"/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</row>
    <row r="342" spans="1:43" ht="12.75" customHeight="1">
      <c r="A342" s="26"/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</row>
    <row r="343" spans="1:43" ht="12.75" customHeight="1">
      <c r="A343" s="26"/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</row>
    <row r="344" spans="1:43" ht="12.75" customHeight="1">
      <c r="A344" s="26"/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</row>
    <row r="345" spans="1:43" ht="12.75" customHeight="1">
      <c r="A345" s="26"/>
      <c r="B345" s="26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</row>
    <row r="346" spans="1:43" ht="12.75" customHeight="1">
      <c r="A346" s="26"/>
      <c r="B346" s="26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</row>
    <row r="347" spans="1:43" ht="12.75" customHeight="1">
      <c r="A347" s="26"/>
      <c r="B347" s="2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</row>
    <row r="348" spans="1:43" ht="12.75" customHeight="1">
      <c r="A348" s="26"/>
      <c r="B348" s="26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</row>
    <row r="349" spans="1:43" ht="12.75" customHeight="1">
      <c r="A349" s="26"/>
      <c r="B349" s="26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</row>
    <row r="350" spans="1:43" ht="12.75" customHeight="1">
      <c r="A350" s="26"/>
      <c r="B350" s="2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</row>
    <row r="351" spans="1:43" ht="12.75" customHeight="1">
      <c r="A351" s="26"/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</row>
    <row r="352" spans="1:43" ht="12.75" customHeight="1">
      <c r="A352" s="26"/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</row>
    <row r="353" spans="1:43" ht="12.75" customHeight="1">
      <c r="A353" s="26"/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</row>
    <row r="354" spans="1:43" ht="12.75" customHeight="1">
      <c r="A354" s="26"/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</row>
    <row r="355" spans="1:43" ht="12.75" customHeight="1">
      <c r="A355" s="26"/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</row>
    <row r="356" spans="1:43" ht="12.75" customHeight="1">
      <c r="A356" s="26"/>
      <c r="B356" s="2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</row>
    <row r="357" spans="1:43" ht="12.75" customHeight="1">
      <c r="A357" s="26"/>
      <c r="B357" s="2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</row>
    <row r="358" spans="1:43" ht="12.75" customHeight="1">
      <c r="A358" s="26"/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</row>
    <row r="359" spans="1:43" ht="12.75" customHeight="1">
      <c r="A359" s="26"/>
      <c r="B359" s="2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</row>
    <row r="360" spans="1:43" ht="12.75" customHeight="1">
      <c r="A360" s="26"/>
      <c r="B360" s="2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</row>
    <row r="361" spans="1:43" ht="12.75" customHeight="1">
      <c r="A361" s="26"/>
      <c r="B361" s="2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</row>
    <row r="362" spans="1:43" ht="12.75" customHeight="1">
      <c r="A362" s="26"/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</row>
    <row r="363" spans="1:43" ht="12.75" customHeight="1">
      <c r="A363" s="26"/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</row>
    <row r="364" spans="1:43" ht="12.75" customHeight="1">
      <c r="A364" s="26"/>
      <c r="B364" s="26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</row>
    <row r="365" spans="1:43" ht="12.75" customHeight="1">
      <c r="A365" s="26"/>
      <c r="B365" s="3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</row>
    <row r="366" spans="1:43" ht="12.75" customHeight="1">
      <c r="A366" s="26"/>
      <c r="B366" s="3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</row>
    <row r="367" spans="1:43" ht="12.75" customHeight="1">
      <c r="A367" s="26"/>
      <c r="B367" s="3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</row>
    <row r="368" spans="1:43" ht="12.75" customHeight="1">
      <c r="A368" s="26"/>
      <c r="B368" s="3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</row>
    <row r="369" spans="1:43" ht="12.75" customHeight="1">
      <c r="A369" s="26"/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</row>
    <row r="370" spans="1:43" ht="12.75" customHeight="1">
      <c r="A370" s="26"/>
      <c r="B370" s="40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</row>
    <row r="371" spans="1:43" ht="12.75" customHeight="1">
      <c r="A371" s="26"/>
      <c r="B371" s="41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</row>
    <row r="372" spans="1:43" ht="12.75" customHeight="1">
      <c r="A372" s="26"/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</row>
    <row r="373" spans="1:43" ht="12.75" customHeight="1">
      <c r="A373" s="26"/>
      <c r="B373" s="26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</row>
    <row r="374" spans="1:43" ht="12.75" customHeight="1">
      <c r="A374" s="26"/>
      <c r="B374" s="2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</row>
    <row r="375" spans="1:43" ht="12.75" customHeight="1">
      <c r="A375" s="26"/>
      <c r="B375" s="26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</row>
    <row r="376" spans="1:43" ht="12.75" customHeight="1">
      <c r="A376" s="26"/>
      <c r="B376" s="26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</row>
    <row r="377" spans="1:43" ht="12.75" customHeight="1">
      <c r="A377" s="26"/>
      <c r="B377" s="2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</row>
    <row r="378" spans="1:43" ht="12.75" customHeight="1">
      <c r="A378" s="26"/>
      <c r="B378" s="2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</row>
    <row r="379" spans="1:43" ht="12.75" customHeight="1">
      <c r="A379" s="26"/>
      <c r="B379" s="2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</row>
    <row r="380" spans="1:43" ht="12.75" customHeight="1">
      <c r="A380" s="26"/>
      <c r="B380" s="2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</row>
    <row r="381" spans="1:43" ht="12.75" customHeight="1">
      <c r="A381" s="26"/>
      <c r="B381" s="2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</row>
    <row r="382" spans="1:43" ht="12.75" customHeight="1">
      <c r="A382" s="26"/>
      <c r="B382" s="2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</row>
    <row r="383" spans="1:43" ht="12.75" customHeight="1">
      <c r="A383" s="26"/>
      <c r="B383" s="26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</row>
    <row r="384" spans="1:43" ht="12.75" customHeight="1">
      <c r="A384" s="26"/>
      <c r="B384" s="2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</row>
    <row r="385" spans="1:43" ht="12.75" customHeight="1">
      <c r="A385" s="26"/>
      <c r="B385" s="26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</row>
    <row r="386" spans="1:43" ht="12.75" customHeight="1">
      <c r="A386" s="26"/>
      <c r="B386" s="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</row>
    <row r="387" spans="1:43" ht="12.75" customHeight="1">
      <c r="A387" s="26"/>
      <c r="B387" s="2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</row>
    <row r="388" spans="1:43" ht="12.75" customHeight="1">
      <c r="A388" s="26"/>
      <c r="B388" s="2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</row>
    <row r="389" spans="1:43" ht="12.75" customHeight="1">
      <c r="A389" s="26"/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</row>
    <row r="390" spans="1:43" ht="12.75" customHeight="1">
      <c r="A390" s="26"/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</row>
    <row r="391" spans="1:43" ht="12.75" customHeight="1">
      <c r="A391" s="26"/>
      <c r="B391" s="26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</row>
    <row r="392" spans="1:43" ht="12.75" customHeight="1">
      <c r="A392" s="26"/>
      <c r="B392" s="26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</row>
    <row r="393" spans="1:43" ht="12.75" customHeight="1">
      <c r="A393" s="26"/>
      <c r="B393" s="26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</row>
    <row r="394" spans="1:43" ht="12.75" customHeight="1">
      <c r="A394" s="26"/>
      <c r="B394" s="26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</row>
    <row r="395" spans="1:43" ht="12.75" customHeight="1">
      <c r="A395" s="26"/>
      <c r="B395" s="26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</row>
    <row r="396" spans="1:43" ht="12.75" customHeight="1">
      <c r="A396" s="26"/>
      <c r="B396" s="2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</row>
    <row r="397" spans="1:43" ht="12.75" customHeight="1">
      <c r="A397" s="26"/>
      <c r="B397" s="2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</row>
    <row r="398" spans="1:43" ht="12.75" customHeight="1">
      <c r="A398" s="26"/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</row>
    <row r="399" spans="1:43" ht="12.75" customHeight="1">
      <c r="A399" s="26"/>
      <c r="B399" s="2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</row>
    <row r="400" spans="1:43" ht="12.75" customHeight="1">
      <c r="A400" s="26"/>
      <c r="B400" s="26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</row>
    <row r="401" spans="1:43" ht="12.75" customHeight="1">
      <c r="A401" s="26"/>
      <c r="B401" s="26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</row>
    <row r="402" spans="1:43" ht="12.75" customHeight="1">
      <c r="A402" s="26"/>
      <c r="B402" s="26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</row>
    <row r="403" spans="1:43" ht="12.75" customHeight="1">
      <c r="A403" s="26"/>
      <c r="B403" s="26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</row>
    <row r="404" spans="1:43" ht="12.75" customHeight="1">
      <c r="A404" s="26"/>
      <c r="B404" s="26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</row>
    <row r="405" spans="1:43" ht="12.75" customHeight="1">
      <c r="A405" s="26"/>
      <c r="B405" s="2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</row>
    <row r="406" spans="1:43" ht="12.75" customHeight="1">
      <c r="A406" s="26"/>
      <c r="B406" s="2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</row>
    <row r="407" spans="1:43" ht="12.75" customHeight="1">
      <c r="A407" s="26"/>
      <c r="B407" s="2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</row>
    <row r="408" spans="1:43" ht="12.75" customHeight="1">
      <c r="A408" s="26"/>
      <c r="B408" s="2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</row>
    <row r="409" spans="1:43" ht="12.75" customHeight="1">
      <c r="A409" s="26"/>
      <c r="B409" s="26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</row>
    <row r="410" spans="1:43" ht="12.75" customHeight="1">
      <c r="A410" s="26"/>
      <c r="B410" s="26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</row>
    <row r="411" spans="1:43" ht="12.75" customHeight="1">
      <c r="A411" s="26"/>
      <c r="B411" s="26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</row>
    <row r="412" spans="1:43" ht="12.75" customHeight="1">
      <c r="A412" s="26"/>
      <c r="B412" s="26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</row>
    <row r="413" spans="1:43" ht="12.75" customHeight="1">
      <c r="A413" s="26"/>
      <c r="B413" s="26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</row>
    <row r="414" spans="1:43" ht="12.75" customHeight="1">
      <c r="A414" s="26"/>
      <c r="B414" s="2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</row>
    <row r="415" spans="1:43" ht="12.75" customHeight="1">
      <c r="A415" s="26"/>
      <c r="B415" s="2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</row>
    <row r="416" spans="1:43" ht="12.75" customHeight="1">
      <c r="A416" s="26"/>
      <c r="B416" s="2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</row>
    <row r="417" spans="1:43" ht="12.75" customHeight="1">
      <c r="A417" s="26"/>
      <c r="B417" s="2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</row>
    <row r="418" spans="1:43" ht="12.75" customHeight="1">
      <c r="A418" s="26"/>
      <c r="B418" s="26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</row>
    <row r="419" spans="1:43" ht="12.75" customHeight="1">
      <c r="A419" s="26"/>
      <c r="B419" s="26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</row>
    <row r="420" spans="1:43" ht="12.75" customHeight="1">
      <c r="A420" s="26"/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</row>
    <row r="421" spans="1:43" ht="12.75" customHeight="1">
      <c r="A421" s="26"/>
      <c r="B421" s="26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</row>
    <row r="422" spans="1:43" ht="12.75" customHeight="1">
      <c r="A422" s="26"/>
      <c r="B422" s="26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</row>
    <row r="423" spans="1:43" ht="12.75" customHeight="1">
      <c r="A423" s="26"/>
      <c r="B423" s="2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</row>
    <row r="424" spans="1:43" ht="12.75" customHeight="1">
      <c r="A424" s="26"/>
      <c r="B424" s="2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</row>
    <row r="425" spans="1:43" ht="12.75" customHeight="1">
      <c r="A425" s="26"/>
      <c r="B425" s="2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</row>
    <row r="426" spans="1:43" ht="12.75" customHeight="1">
      <c r="A426" s="26"/>
      <c r="B426" s="2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</row>
    <row r="427" spans="1:43" ht="12.75" customHeight="1">
      <c r="A427" s="26"/>
      <c r="B427" s="26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</row>
    <row r="428" spans="1:43" ht="12.75" customHeight="1">
      <c r="A428" s="26"/>
      <c r="B428" s="26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</row>
    <row r="429" spans="1:43" ht="12.75" customHeight="1">
      <c r="A429" s="26"/>
      <c r="B429" s="26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</row>
    <row r="430" spans="1:43" ht="12.75" customHeight="1">
      <c r="A430" s="26"/>
      <c r="B430" s="26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</row>
    <row r="431" spans="1:43" ht="12.75" customHeight="1">
      <c r="A431" s="26"/>
      <c r="B431" s="26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</row>
    <row r="432" spans="1:43" ht="12.75" customHeight="1">
      <c r="A432" s="26"/>
      <c r="B432" s="2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</row>
    <row r="433" spans="1:43" ht="12.75" customHeight="1">
      <c r="A433" s="26"/>
      <c r="B433" s="2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</row>
    <row r="434" spans="1:43" ht="12.75" customHeight="1">
      <c r="A434" s="26"/>
      <c r="B434" s="2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</row>
    <row r="435" spans="1:43" ht="12.75" customHeight="1">
      <c r="A435" s="26"/>
      <c r="B435" s="2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</row>
    <row r="436" spans="1:43" ht="12.75" customHeight="1">
      <c r="A436" s="26"/>
      <c r="B436" s="2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</row>
    <row r="437" spans="1:43" ht="12.75" customHeight="1">
      <c r="A437" s="26"/>
      <c r="B437" s="26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</row>
    <row r="438" spans="1:43" ht="12.75" customHeight="1">
      <c r="A438" s="26"/>
      <c r="B438" s="26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</row>
    <row r="439" spans="1:43" ht="12.75" customHeight="1">
      <c r="A439" s="26"/>
      <c r="B439" s="26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</row>
    <row r="440" spans="1:43" ht="12.75" customHeight="1">
      <c r="A440" s="26"/>
      <c r="B440" s="26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</row>
    <row r="441" spans="1:43" ht="12.75" customHeight="1">
      <c r="A441" s="26"/>
      <c r="B441" s="2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</row>
    <row r="442" spans="1:43" ht="12.75" customHeight="1">
      <c r="A442" s="26"/>
      <c r="B442" s="2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</row>
    <row r="443" spans="1:43" ht="12.75" customHeight="1">
      <c r="A443" s="26"/>
      <c r="B443" s="2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</row>
    <row r="444" spans="1:43" ht="12.75" customHeight="1">
      <c r="A444" s="26"/>
      <c r="B444" s="2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</row>
    <row r="445" spans="1:43" ht="12.75" customHeight="1">
      <c r="A445" s="26"/>
      <c r="B445" s="2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</row>
    <row r="446" spans="1:43" ht="12.75" customHeight="1">
      <c r="A446" s="26"/>
      <c r="B446" s="2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</row>
    <row r="447" spans="1:43" ht="12.75" customHeight="1">
      <c r="A447" s="26"/>
      <c r="B447" s="26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</row>
    <row r="448" spans="1:43" ht="12.75" customHeight="1">
      <c r="A448" s="26"/>
      <c r="B448" s="26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</row>
    <row r="449" spans="1:43" ht="12.75" customHeight="1">
      <c r="A449" s="26"/>
      <c r="B449" s="26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</row>
    <row r="450" spans="1:43" ht="12.75" customHeight="1">
      <c r="A450" s="26"/>
      <c r="B450" s="26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</row>
    <row r="451" spans="1:43" ht="12.75" customHeight="1">
      <c r="A451" s="26"/>
      <c r="B451" s="2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</row>
    <row r="452" spans="1:43" ht="12.75" customHeight="1">
      <c r="A452" s="26"/>
      <c r="B452" s="2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</row>
    <row r="453" spans="1:43" ht="12.75" customHeight="1">
      <c r="A453" s="26"/>
      <c r="B453" s="2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</row>
    <row r="454" spans="1:43" ht="12.75" customHeight="1">
      <c r="A454" s="26"/>
      <c r="B454" s="26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</row>
    <row r="455" spans="1:43" ht="12.75" customHeight="1">
      <c r="A455" s="26"/>
      <c r="B455" s="26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</row>
    <row r="456" spans="1:43" ht="12.75" customHeight="1">
      <c r="A456" s="26"/>
      <c r="B456" s="26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</row>
    <row r="457" spans="1:43" ht="12.75" customHeight="1">
      <c r="A457" s="28"/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</row>
    <row r="458" spans="1:43" ht="12.75" customHeight="1">
      <c r="A458" s="28"/>
      <c r="B458" s="26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</row>
    <row r="459" spans="1:43" ht="12.75" customHeight="1">
      <c r="A459" s="26"/>
      <c r="B459" s="26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</row>
    <row r="460" spans="1:43" ht="12.75" customHeight="1">
      <c r="A460" s="26"/>
      <c r="B460" s="2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</row>
    <row r="461" spans="1:43" ht="12.75" customHeight="1">
      <c r="A461" s="26"/>
      <c r="B461" s="2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</row>
    <row r="462" spans="1:43" ht="12.75" customHeight="1">
      <c r="A462" s="26"/>
      <c r="B462" s="2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</row>
    <row r="463" spans="1:43" ht="12.75" customHeight="1">
      <c r="A463" s="26"/>
      <c r="B463" s="2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</row>
    <row r="464" spans="1:43" ht="12.75" customHeight="1">
      <c r="A464" s="26"/>
      <c r="B464" s="26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</row>
    <row r="465" spans="1:43" ht="12.75" customHeight="1">
      <c r="A465" s="26"/>
      <c r="B465" s="26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</row>
    <row r="466" spans="1:43" ht="12.75" customHeight="1">
      <c r="A466" s="26"/>
      <c r="B466" s="26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</row>
    <row r="467" spans="1:43" ht="12.75" customHeight="1">
      <c r="A467" s="26"/>
      <c r="B467" s="26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</row>
    <row r="468" spans="1:43" ht="12.75" customHeight="1">
      <c r="A468" s="26"/>
      <c r="B468" s="26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</row>
    <row r="469" spans="1:43" ht="12.75" customHeight="1">
      <c r="A469" s="26"/>
      <c r="B469" s="2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</row>
    <row r="470" spans="1:43" ht="12.75" customHeight="1">
      <c r="A470" s="26"/>
      <c r="B470" s="2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</row>
    <row r="471" spans="1:43" ht="12.75" customHeight="1">
      <c r="A471" s="26"/>
      <c r="B471" s="2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</row>
    <row r="472" spans="1:43" ht="12.75" customHeight="1">
      <c r="A472" s="26"/>
      <c r="B472" s="2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</row>
    <row r="473" spans="1:43" ht="12.75" customHeight="1">
      <c r="A473" s="26"/>
      <c r="B473" s="26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</row>
    <row r="474" spans="1:43" ht="12.75" customHeight="1">
      <c r="A474" s="26"/>
      <c r="B474" s="26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</row>
    <row r="475" spans="1:43" ht="12.75" customHeight="1">
      <c r="A475" s="28"/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</row>
    <row r="476" spans="1:43" ht="12.75" customHeight="1">
      <c r="A476" s="28"/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</row>
    <row r="477" spans="1:43" ht="12.75" customHeight="1">
      <c r="A477" s="26"/>
      <c r="B477" s="26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</row>
    <row r="478" spans="1:43" ht="12.75" customHeight="1">
      <c r="A478" s="26"/>
      <c r="B478" s="2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</row>
    <row r="479" spans="1:43" ht="12.75" customHeight="1">
      <c r="A479" s="28"/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</row>
    <row r="480" spans="1:43" ht="12.75" customHeight="1">
      <c r="A480" s="26"/>
      <c r="B480" s="2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</row>
    <row r="481" spans="1:43" ht="12.75" customHeight="1">
      <c r="A481" s="26"/>
      <c r="B481" s="2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</row>
    <row r="482" spans="1:43" ht="12.75" customHeight="1">
      <c r="A482" s="26"/>
      <c r="B482" s="26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</row>
    <row r="483" spans="1:43" ht="12.75" customHeight="1">
      <c r="A483" s="26"/>
      <c r="B483" s="26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</row>
    <row r="484" spans="1:43" ht="12.75" customHeight="1">
      <c r="A484" s="26"/>
      <c r="B484" s="26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</row>
    <row r="485" spans="1:43" ht="12.75" customHeight="1">
      <c r="A485" s="26"/>
      <c r="B485" s="26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</row>
    <row r="486" spans="1:43" ht="12.75" customHeight="1">
      <c r="A486" s="26"/>
      <c r="B486" s="26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</row>
    <row r="487" spans="1:43" ht="12.75" customHeight="1">
      <c r="A487" s="26"/>
      <c r="B487" s="2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</row>
    <row r="488" spans="1:43" ht="12.75" customHeight="1">
      <c r="A488" s="26"/>
      <c r="B488" s="2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</row>
    <row r="489" spans="1:43" ht="12.75" customHeight="1">
      <c r="A489" s="26"/>
      <c r="B489" s="2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</row>
    <row r="490" spans="1:43" ht="12.75" customHeight="1">
      <c r="A490" s="26"/>
      <c r="B490" s="2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</row>
    <row r="491" spans="1:43" ht="12.75" customHeight="1">
      <c r="A491" s="26"/>
      <c r="B491" s="26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</row>
    <row r="492" spans="1:43" ht="12.75" customHeight="1">
      <c r="A492" s="26"/>
      <c r="B492" s="26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</row>
    <row r="493" spans="1:43" ht="12.75" customHeight="1">
      <c r="A493" s="26"/>
      <c r="B493" s="26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</row>
    <row r="494" spans="1:43" ht="12.75" customHeight="1">
      <c r="A494" s="26"/>
      <c r="B494" s="26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</row>
    <row r="495" spans="1:43" ht="12.75" customHeight="1">
      <c r="A495" s="26"/>
      <c r="B495" s="26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</row>
    <row r="496" spans="1:43" ht="12.75" customHeight="1">
      <c r="A496" s="26"/>
      <c r="B496" s="2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</row>
    <row r="497" spans="1:43" ht="12.75" customHeight="1">
      <c r="A497" s="26"/>
      <c r="B497" s="2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</row>
    <row r="498" spans="1:43" ht="12.75" customHeight="1">
      <c r="A498" s="26"/>
      <c r="B498" s="2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</row>
    <row r="499" spans="1:43" ht="12.75" customHeight="1">
      <c r="A499" s="26"/>
      <c r="B499" s="2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</row>
    <row r="500" spans="1:43" ht="12.75" customHeight="1">
      <c r="A500" s="26"/>
      <c r="B500" s="2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</row>
    <row r="501" spans="1:43" ht="12.75" customHeight="1">
      <c r="A501" s="26"/>
      <c r="B501" s="26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</row>
    <row r="502" spans="1:43" ht="12.75" customHeight="1">
      <c r="A502" s="26"/>
      <c r="B502" s="2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</row>
    <row r="503" spans="1:43" ht="12.75" customHeight="1">
      <c r="A503" s="26"/>
      <c r="B503" s="26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</row>
    <row r="504" spans="1:43" ht="12.75" customHeight="1">
      <c r="A504" s="26"/>
      <c r="B504" s="2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</row>
    <row r="505" spans="1:43" ht="12.75" customHeight="1">
      <c r="A505" s="26"/>
      <c r="B505" s="2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</row>
    <row r="506" spans="1:43" ht="12.75" customHeight="1">
      <c r="A506" s="26"/>
      <c r="B506" s="2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</row>
    <row r="507" spans="1:43" ht="12.75" customHeight="1">
      <c r="A507" s="26"/>
      <c r="B507" s="2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</row>
    <row r="508" spans="1:43" ht="12.75" customHeight="1">
      <c r="A508" s="26"/>
      <c r="B508" s="2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</row>
    <row r="509" spans="1:43" ht="12.75" customHeight="1">
      <c r="A509" s="26"/>
      <c r="B509" s="2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</row>
    <row r="510" spans="1:43" ht="12.75" customHeight="1">
      <c r="A510" s="26"/>
      <c r="B510" s="2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</row>
    <row r="511" spans="1:43" ht="12.75" customHeight="1">
      <c r="A511" s="26"/>
      <c r="B511" s="26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</row>
    <row r="512" spans="1:43" ht="12.75" customHeight="1">
      <c r="A512" s="26"/>
      <c r="B512" s="2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</row>
    <row r="513" spans="1:43" ht="12.75" customHeight="1">
      <c r="A513" s="26"/>
      <c r="B513" s="26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</row>
    <row r="514" spans="1:43" ht="12.75" customHeight="1">
      <c r="A514" s="26"/>
      <c r="B514" s="2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</row>
    <row r="515" spans="1:43" ht="12.75" customHeight="1">
      <c r="A515" s="26"/>
      <c r="B515" s="2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</row>
    <row r="516" spans="1:43" ht="12.75" customHeight="1">
      <c r="A516" s="26"/>
      <c r="B516" s="2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</row>
    <row r="517" spans="1:43" ht="12.75" customHeight="1">
      <c r="A517" s="26"/>
      <c r="B517" s="2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</row>
    <row r="518" spans="1:43" ht="12.75" customHeight="1">
      <c r="A518" s="28"/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</row>
    <row r="519" spans="1:43" ht="12.75" customHeight="1">
      <c r="A519" s="26"/>
      <c r="B519" s="26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</row>
    <row r="520" spans="1:43" ht="12.75" customHeight="1">
      <c r="A520" s="26"/>
      <c r="B520" s="2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</row>
    <row r="521" spans="1:43" ht="12.75" customHeight="1">
      <c r="A521" s="26"/>
      <c r="B521" s="26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</row>
    <row r="522" spans="1:43" ht="12.75" customHeight="1">
      <c r="A522" s="26"/>
      <c r="B522" s="2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</row>
    <row r="523" spans="1:43" ht="12.75" customHeight="1">
      <c r="A523" s="26"/>
      <c r="B523" s="26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</row>
    <row r="524" spans="1:43" ht="12.75" customHeight="1">
      <c r="A524" s="26"/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</row>
    <row r="525" spans="1:43" ht="12.75" customHeight="1">
      <c r="A525" s="26"/>
      <c r="B525" s="2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</row>
    <row r="526" spans="1:43" ht="12.75" customHeight="1">
      <c r="A526" s="26"/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</row>
    <row r="527" spans="1:43" ht="12.75" customHeight="1">
      <c r="A527" s="26"/>
      <c r="B527" s="2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</row>
    <row r="528" spans="1:43" ht="12.75" customHeight="1">
      <c r="A528" s="26"/>
      <c r="B528" s="2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</row>
    <row r="529" spans="1:43" ht="12.75" customHeight="1">
      <c r="A529" s="26"/>
      <c r="B529" s="26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</row>
    <row r="530" spans="1:43" ht="12.75" customHeight="1">
      <c r="A530" s="26"/>
      <c r="B530" s="2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</row>
    <row r="531" spans="1:43" ht="12.75" customHeight="1">
      <c r="A531" s="26"/>
      <c r="B531" s="26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</row>
    <row r="532" spans="1:43" ht="12.75" customHeight="1">
      <c r="A532" s="28"/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</row>
    <row r="533" spans="1:43" ht="12.75" customHeight="1">
      <c r="A533" s="26"/>
      <c r="B533" s="2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</row>
    <row r="534" spans="1:43" ht="12.75" customHeight="1">
      <c r="A534" s="26"/>
      <c r="B534" s="2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</row>
    <row r="535" spans="1:43" ht="12.75" customHeight="1">
      <c r="A535" s="26"/>
      <c r="B535" s="2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</row>
    <row r="536" spans="1:43" ht="12.75" customHeight="1">
      <c r="A536" s="26"/>
      <c r="B536" s="2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</row>
    <row r="537" spans="1:43" ht="12.75" customHeight="1">
      <c r="A537" s="26"/>
      <c r="B537" s="26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</row>
    <row r="538" spans="1:43" ht="12.75" customHeight="1">
      <c r="A538" s="26"/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</row>
    <row r="539" spans="1:43" ht="12.75" customHeight="1">
      <c r="A539" s="26"/>
      <c r="B539" s="26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</row>
    <row r="540" spans="1:43" ht="12.75" customHeight="1">
      <c r="A540" s="26"/>
      <c r="B540" s="2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</row>
    <row r="541" spans="1:43" ht="12.75" customHeight="1">
      <c r="A541" s="28"/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</row>
    <row r="542" spans="1:43" ht="12.75" customHeight="1">
      <c r="A542" s="28"/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</row>
    <row r="543" spans="1:43" ht="12.75" customHeight="1">
      <c r="A543" s="28"/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</row>
    <row r="544" spans="1:43" ht="12.75" customHeight="1">
      <c r="A544" s="26"/>
      <c r="B544" s="2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</row>
    <row r="545" spans="1:43" ht="12.75" customHeight="1">
      <c r="A545" s="26"/>
      <c r="B545" s="2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</row>
    <row r="546" spans="1:43" ht="12.75" customHeight="1">
      <c r="A546" s="26"/>
      <c r="B546" s="2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</row>
    <row r="547" spans="1:43" ht="12.75" customHeight="1">
      <c r="A547" s="26"/>
      <c r="B547" s="26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</row>
    <row r="548" spans="1:43" ht="12.75" customHeight="1">
      <c r="A548" s="26"/>
      <c r="B548" s="2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</row>
    <row r="549" spans="1:43" ht="12.75" customHeight="1">
      <c r="A549" s="26"/>
      <c r="B549" s="26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</row>
    <row r="550" spans="1:43" ht="12.75" customHeight="1">
      <c r="A550" s="26"/>
      <c r="B550" s="2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</row>
    <row r="551" spans="1:43" ht="12.75" customHeight="1">
      <c r="A551" s="26"/>
      <c r="B551" s="2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</row>
    <row r="552" spans="1:43" ht="12.75" customHeight="1">
      <c r="A552" s="26"/>
      <c r="B552" s="2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</row>
    <row r="553" spans="1:43" ht="12.75" customHeight="1">
      <c r="A553" s="26"/>
      <c r="B553" s="2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</row>
    <row r="554" spans="1:43" ht="12.75" customHeight="1">
      <c r="A554" s="26"/>
      <c r="B554" s="2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</row>
    <row r="555" spans="1:43" ht="12.75" customHeight="1">
      <c r="A555" s="26"/>
      <c r="B555" s="2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</row>
    <row r="556" spans="1:43" ht="12.75" customHeight="1">
      <c r="A556" s="26"/>
      <c r="B556" s="2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</row>
    <row r="557" spans="1:43" ht="12.75" customHeight="1">
      <c r="A557" s="26"/>
      <c r="B557" s="26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</row>
    <row r="558" spans="1:43" ht="12.75" customHeight="1">
      <c r="A558" s="26"/>
      <c r="B558" s="2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</row>
    <row r="559" spans="1:43" ht="12.75" customHeight="1">
      <c r="A559" s="26"/>
      <c r="B559" s="26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</row>
    <row r="560" spans="1:43" ht="12.75" customHeight="1">
      <c r="A560" s="26"/>
      <c r="B560" s="2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</row>
    <row r="561" spans="1:43" ht="12.75" customHeight="1">
      <c r="A561" s="26"/>
      <c r="B561" s="2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</row>
    <row r="562" spans="1:43" ht="12.75" customHeight="1">
      <c r="A562" s="26"/>
      <c r="B562" s="2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</row>
    <row r="563" spans="1:43" ht="12.75" customHeight="1">
      <c r="A563" s="26"/>
      <c r="B563" s="2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</row>
    <row r="564" spans="1:43" ht="12.75" customHeight="1">
      <c r="A564" s="26"/>
      <c r="B564" s="2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</row>
    <row r="565" spans="1:43" ht="12.75" customHeight="1">
      <c r="A565" s="26"/>
      <c r="B565" s="26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</row>
    <row r="566" spans="1:43" ht="12.75" customHeight="1">
      <c r="A566" s="26"/>
      <c r="B566" s="2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</row>
    <row r="567" spans="1:43" ht="12.75" customHeight="1">
      <c r="A567" s="26"/>
      <c r="B567" s="2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</row>
    <row r="568" spans="1:43" ht="12.75" customHeight="1">
      <c r="A568" s="26"/>
      <c r="B568" s="2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</row>
    <row r="569" spans="1:43" ht="12.75" customHeight="1">
      <c r="A569" s="26"/>
      <c r="B569" s="2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</row>
    <row r="570" spans="1:43" ht="12.75" customHeight="1">
      <c r="A570" s="26"/>
      <c r="B570" s="2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</row>
    <row r="571" spans="1:43" ht="12.75" customHeight="1">
      <c r="A571" s="26"/>
      <c r="B571" s="2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</row>
    <row r="572" spans="1:43" ht="12.75" customHeight="1">
      <c r="A572" s="26"/>
      <c r="B572" s="2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</row>
    <row r="573" spans="1:43" ht="12.75" customHeight="1">
      <c r="A573" s="26"/>
      <c r="B573" s="2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</row>
    <row r="574" spans="1:43" ht="12.75" customHeight="1">
      <c r="A574" s="26"/>
      <c r="B574" s="2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</row>
    <row r="575" spans="1:43" ht="12.75" customHeight="1">
      <c r="A575" s="26"/>
      <c r="B575" s="26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</row>
    <row r="576" spans="1:43" ht="12.75" customHeight="1">
      <c r="A576" s="26"/>
      <c r="B576" s="2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</row>
    <row r="577" spans="1:43" ht="12.75" customHeight="1">
      <c r="A577" s="28"/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</row>
    <row r="578" spans="1:43" ht="12.75" customHeight="1">
      <c r="A578" s="26"/>
      <c r="B578" s="2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</row>
    <row r="579" spans="1:43" ht="12.75" customHeight="1">
      <c r="A579" s="26"/>
      <c r="B579" s="2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</row>
    <row r="580" spans="1:43" ht="12.75" customHeight="1">
      <c r="A580" s="26"/>
      <c r="B580" s="2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</row>
    <row r="581" spans="1:43" ht="12.75" customHeight="1">
      <c r="A581" s="26"/>
      <c r="B581" s="2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</row>
    <row r="582" spans="1:43" ht="12.75" customHeight="1">
      <c r="A582" s="26"/>
      <c r="B582" s="2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</row>
    <row r="583" spans="1:43" ht="12.75" customHeight="1">
      <c r="A583" s="26"/>
      <c r="B583" s="26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</row>
    <row r="584" spans="1:43" ht="12.75" customHeight="1">
      <c r="A584" s="26"/>
      <c r="B584" s="2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</row>
    <row r="585" spans="1:43" ht="12.75" customHeight="1">
      <c r="A585" s="26"/>
      <c r="B585" s="26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</row>
    <row r="586" spans="1:43" ht="12.75" customHeight="1">
      <c r="A586" s="26"/>
      <c r="B586" s="26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</row>
    <row r="587" spans="1:43" ht="12.75" customHeight="1">
      <c r="A587" s="26"/>
      <c r="B587" s="26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</row>
    <row r="588" spans="1:43" ht="12.75" customHeight="1">
      <c r="A588" s="26"/>
      <c r="B588" s="2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</row>
    <row r="589" spans="1:43" ht="12.75" customHeight="1">
      <c r="A589" s="26"/>
      <c r="B589" s="2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</row>
    <row r="590" spans="1:43" ht="12.75" customHeight="1">
      <c r="A590" s="26"/>
      <c r="B590" s="2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</row>
    <row r="591" spans="1:43" ht="12.75" customHeight="1">
      <c r="A591" s="26"/>
      <c r="B591" s="2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</row>
    <row r="592" spans="1:43" ht="12.75" customHeight="1">
      <c r="A592" s="26"/>
      <c r="B592" s="26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</row>
    <row r="593" spans="1:43" ht="12.75" customHeight="1">
      <c r="A593" s="26"/>
      <c r="B593" s="26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</row>
    <row r="594" spans="1:43" ht="12.75" customHeight="1">
      <c r="A594" s="26"/>
      <c r="B594" s="26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</row>
    <row r="595" spans="1:43" ht="12.75" customHeight="1">
      <c r="A595" s="26"/>
      <c r="B595" s="26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</row>
    <row r="596" spans="1:43" ht="12.75" customHeight="1">
      <c r="A596" s="26"/>
      <c r="B596" s="26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</row>
    <row r="597" spans="1:43" ht="12.75" customHeight="1">
      <c r="A597" s="26"/>
      <c r="B597" s="2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</row>
    <row r="598" spans="1:43" ht="12.75" customHeight="1">
      <c r="A598" s="26"/>
      <c r="B598" s="2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</row>
    <row r="599" spans="1:43" ht="12.75" customHeight="1">
      <c r="A599" s="26"/>
      <c r="B599" s="2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</row>
    <row r="600" spans="1:43" ht="12.75" customHeight="1">
      <c r="A600" s="26"/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</row>
    <row r="601" spans="1:43" ht="12.75" customHeight="1">
      <c r="A601" s="26"/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</row>
    <row r="602" spans="1:43" ht="12.75" customHeight="1">
      <c r="A602" s="26"/>
      <c r="B602" s="26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</row>
    <row r="603" spans="1:43" ht="12.75" customHeight="1">
      <c r="A603" s="26"/>
      <c r="B603" s="26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</row>
    <row r="604" spans="1:43" ht="12.75" customHeight="1">
      <c r="A604" s="26"/>
      <c r="B604" s="26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</row>
    <row r="605" spans="1:43" ht="12.75" customHeight="1">
      <c r="A605" s="26"/>
      <c r="B605" s="26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</row>
    <row r="606" spans="1:43" ht="12.75" customHeight="1">
      <c r="A606" s="26"/>
      <c r="B606" s="2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</row>
    <row r="607" spans="1:43" ht="12.75" customHeight="1">
      <c r="A607" s="26"/>
      <c r="B607" s="2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</row>
    <row r="608" spans="1:43" ht="12.75" customHeight="1">
      <c r="A608" s="26"/>
      <c r="B608" s="2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</row>
    <row r="609" spans="1:43" ht="12.75" customHeight="1">
      <c r="A609" s="26"/>
      <c r="B609" s="2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</row>
    <row r="610" spans="1:43" ht="12.75" customHeight="1">
      <c r="A610" s="26"/>
      <c r="B610" s="26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</row>
    <row r="611" spans="1:43" ht="12.75" customHeight="1">
      <c r="A611" s="26"/>
      <c r="B611" s="26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</row>
    <row r="612" spans="1:43" ht="12.75" customHeight="1">
      <c r="A612" s="26"/>
      <c r="B612" s="26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</row>
    <row r="613" spans="1:43" ht="12.75" customHeight="1">
      <c r="A613" s="26"/>
      <c r="B613" s="26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</row>
    <row r="614" spans="1:43" ht="12.75" customHeight="1">
      <c r="A614" s="26"/>
      <c r="B614" s="26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</row>
    <row r="615" spans="1:43" ht="12.75" customHeight="1">
      <c r="A615" s="26"/>
      <c r="B615" s="2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</row>
    <row r="616" spans="1:43" ht="12.75" customHeight="1">
      <c r="A616" s="26"/>
      <c r="B616" s="2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</row>
    <row r="617" spans="1:43" ht="12.75" customHeight="1">
      <c r="A617" s="26"/>
      <c r="B617" s="2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</row>
    <row r="618" spans="1:43" ht="12.75" customHeight="1">
      <c r="A618" s="26"/>
      <c r="B618" s="2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</row>
    <row r="619" spans="1:43" ht="12.75" customHeight="1">
      <c r="A619" s="26"/>
      <c r="B619" s="26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</row>
    <row r="620" spans="1:43" ht="12.75" customHeight="1">
      <c r="A620" s="26"/>
      <c r="B620" s="26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</row>
    <row r="621" spans="1:43" ht="12.75" customHeight="1">
      <c r="A621" s="26"/>
      <c r="B621" s="26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</row>
    <row r="622" spans="1:43" ht="12.75" customHeight="1">
      <c r="A622" s="26"/>
      <c r="B622" s="26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</row>
    <row r="623" spans="1:43" ht="12.75" customHeight="1">
      <c r="A623" s="26"/>
      <c r="B623" s="26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</row>
    <row r="624" spans="1:43" ht="12.75" customHeight="1">
      <c r="A624" s="26"/>
      <c r="B624" s="2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</row>
    <row r="625" spans="1:43" ht="12.75" customHeight="1">
      <c r="A625" s="26"/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</row>
    <row r="626" spans="1:43" ht="12.75" customHeight="1">
      <c r="A626" s="26"/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</row>
    <row r="627" spans="1:43" ht="12.75" customHeight="1">
      <c r="A627" s="26"/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</row>
    <row r="628" spans="1:43" ht="12.75" customHeight="1">
      <c r="A628" s="26"/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</row>
    <row r="629" spans="1:43" ht="12.75" customHeight="1">
      <c r="A629" s="26"/>
      <c r="B629" s="26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</row>
    <row r="630" spans="1:43" ht="12.75" customHeight="1">
      <c r="A630" s="26"/>
      <c r="B630" s="26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</row>
    <row r="631" spans="1:43" ht="12.75" customHeight="1">
      <c r="A631" s="26"/>
      <c r="B631" s="26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</row>
    <row r="632" spans="1:43" ht="12.75" customHeight="1">
      <c r="A632" s="26"/>
      <c r="B632" s="26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</row>
    <row r="633" spans="1:43" ht="12.75" customHeight="1">
      <c r="A633" s="26"/>
      <c r="B633" s="26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</row>
    <row r="634" spans="1:43" ht="12.75" customHeight="1">
      <c r="A634" s="28"/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</row>
    <row r="635" spans="1:43" ht="12.75" customHeight="1">
      <c r="A635" s="26"/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</row>
    <row r="636" spans="1:43" ht="12.75" customHeight="1">
      <c r="A636" s="26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</row>
    <row r="637" spans="1:43" ht="12.75" customHeight="1">
      <c r="A637" s="26"/>
      <c r="B637" s="26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</row>
    <row r="638" spans="1:43" ht="12.75" customHeight="1">
      <c r="A638" s="26"/>
      <c r="B638" s="2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</row>
    <row r="639" spans="1:43" ht="12.75" customHeight="1">
      <c r="A639" s="26"/>
      <c r="B639" s="26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</row>
    <row r="640" spans="1:43" ht="12.75" customHeight="1">
      <c r="A640" s="26"/>
      <c r="B640" s="26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</row>
    <row r="641" spans="1:43" ht="12.75" customHeight="1">
      <c r="A641" s="26"/>
      <c r="B641" s="26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</row>
    <row r="642" spans="1:43" ht="12.75" customHeight="1">
      <c r="A642" s="26"/>
      <c r="B642" s="26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</row>
    <row r="643" spans="1:43" ht="12.75" customHeight="1">
      <c r="A643" s="26"/>
      <c r="B643" s="26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</row>
    <row r="644" spans="1:43" ht="12.75" customHeight="1">
      <c r="A644" s="26"/>
      <c r="B644" s="2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</row>
    <row r="645" spans="1:43" ht="12.75" customHeight="1">
      <c r="A645" s="26"/>
      <c r="B645" s="26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</row>
    <row r="646" spans="1:43" ht="12.75" customHeight="1">
      <c r="A646" s="26"/>
      <c r="B646" s="26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</row>
    <row r="647" spans="1:43" ht="12.75" customHeight="1">
      <c r="A647" s="26"/>
      <c r="B647" s="26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</row>
    <row r="648" spans="1:43" ht="12.75" customHeight="1">
      <c r="A648" s="26"/>
      <c r="B648" s="26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</row>
    <row r="649" spans="1:43" ht="12.75" customHeight="1">
      <c r="A649" s="26"/>
      <c r="B649" s="26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</row>
    <row r="650" spans="1:43" ht="12.75" customHeight="1">
      <c r="A650" s="26"/>
      <c r="B650" s="26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</row>
    <row r="651" spans="1:43" ht="12.75" customHeight="1">
      <c r="A651" s="26"/>
      <c r="B651" s="26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</row>
    <row r="652" spans="1:43" ht="12.75" customHeight="1">
      <c r="A652" s="26"/>
      <c r="B652" s="2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</row>
    <row r="653" spans="1:43" ht="12.75" customHeight="1">
      <c r="A653" s="26"/>
      <c r="B653" s="26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</row>
    <row r="654" spans="1:43" ht="12.75" customHeight="1">
      <c r="A654" s="26"/>
      <c r="B654" s="2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</row>
    <row r="655" spans="1:43" ht="12.75" customHeight="1">
      <c r="A655" s="26"/>
      <c r="B655" s="26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</row>
    <row r="656" spans="1:43" ht="12.75" customHeight="1">
      <c r="A656" s="26"/>
      <c r="B656" s="26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</row>
    <row r="657" ht="12.75" customHeight="1"/>
  </sheetData>
  <sheetProtection/>
  <mergeCells count="24">
    <mergeCell ref="A102:B102"/>
    <mergeCell ref="C103:L103"/>
    <mergeCell ref="AQ8:AS8"/>
    <mergeCell ref="K8:L8"/>
    <mergeCell ref="AG8:AI8"/>
    <mergeCell ref="C8:E8"/>
    <mergeCell ref="AE8:AF8"/>
    <mergeCell ref="H8:J8"/>
    <mergeCell ref="F8:G8"/>
    <mergeCell ref="C5:J5"/>
    <mergeCell ref="C6:J6"/>
    <mergeCell ref="AL8:AN8"/>
    <mergeCell ref="AO8:AP8"/>
    <mergeCell ref="Z8:AA8"/>
    <mergeCell ref="AB8:AD8"/>
    <mergeCell ref="L2:M2"/>
    <mergeCell ref="L4:M4"/>
    <mergeCell ref="AT8:AU8"/>
    <mergeCell ref="R8:T8"/>
    <mergeCell ref="U8:V8"/>
    <mergeCell ref="W8:Y8"/>
    <mergeCell ref="AJ8:AK8"/>
    <mergeCell ref="M8:O8"/>
    <mergeCell ref="P8:Q8"/>
  </mergeCells>
  <printOptions/>
  <pageMargins left="0.3937007874015748" right="0.3937007874015748" top="0.1968503937007874" bottom="0.1968503937007874" header="0" footer="0"/>
  <pageSetup firstPageNumber="4" useFirstPageNumber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apmf6</cp:lastModifiedBy>
  <cp:lastPrinted>2023-07-10T07:48:29Z</cp:lastPrinted>
  <dcterms:created xsi:type="dcterms:W3CDTF">1996-10-08T23:32:33Z</dcterms:created>
  <dcterms:modified xsi:type="dcterms:W3CDTF">2023-07-25T13:26:07Z</dcterms:modified>
  <cp:category/>
  <cp:version/>
  <cp:contentType/>
  <cp:contentStatus/>
</cp:coreProperties>
</file>