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12 декабрь\20 декабря\Закон\Закон № 2737  п. 1208 (Б23-36) (VII)\Приложения\"/>
    </mc:Choice>
  </mc:AlternateContent>
  <bookViews>
    <workbookView xWindow="-120" yWindow="-120" windowWidth="29040" windowHeight="15840"/>
  </bookViews>
  <sheets>
    <sheet name="Приложение №2.2 (1208)" sheetId="1" r:id="rId1"/>
  </sheets>
  <definedNames>
    <definedName name="_xlnm.Print_Titles" localSheetId="0">'Приложение №2.2 (1208)'!$7:$7</definedName>
    <definedName name="_xlnm.Print_Area" localSheetId="0">'Приложение №2.2 (1208)'!$A$1:$C$475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1" l="1"/>
  <c r="C367" i="1"/>
  <c r="C183" i="1"/>
  <c r="C470" i="1" l="1"/>
  <c r="C465" i="1"/>
  <c r="C461" i="1"/>
  <c r="C457" i="1"/>
  <c r="C454" i="1"/>
  <c r="C451" i="1"/>
  <c r="C448" i="1"/>
  <c r="C440" i="1"/>
  <c r="C437" i="1"/>
  <c r="C432" i="1"/>
  <c r="C433" i="1" s="1"/>
  <c r="C427" i="1"/>
  <c r="C423" i="1"/>
  <c r="C424" i="1" s="1"/>
  <c r="C421" i="1"/>
  <c r="C418" i="1"/>
  <c r="C415" i="1"/>
  <c r="C410" i="1"/>
  <c r="C412" i="1" s="1"/>
  <c r="C405" i="1"/>
  <c r="C408" i="1" s="1"/>
  <c r="C403" i="1"/>
  <c r="C399" i="1"/>
  <c r="C400" i="1" s="1"/>
  <c r="C397" i="1"/>
  <c r="C393" i="1"/>
  <c r="C390" i="1"/>
  <c r="C384" i="1"/>
  <c r="C385" i="1" s="1"/>
  <c r="C382" i="1"/>
  <c r="C374" i="1"/>
  <c r="C365" i="1"/>
  <c r="C369" i="1" s="1"/>
  <c r="C362" i="1"/>
  <c r="C361" i="1"/>
  <c r="C359" i="1"/>
  <c r="C356" i="1"/>
  <c r="C354" i="1"/>
  <c r="C357" i="1" s="1"/>
  <c r="C352" i="1"/>
  <c r="C344" i="1"/>
  <c r="C341" i="1"/>
  <c r="C338" i="1"/>
  <c r="C333" i="1"/>
  <c r="C335" i="1" s="1"/>
  <c r="C330" i="1"/>
  <c r="C331" i="1" s="1"/>
  <c r="C328" i="1"/>
  <c r="C321" i="1"/>
  <c r="C322" i="1" s="1"/>
  <c r="C313" i="1"/>
  <c r="C311" i="1"/>
  <c r="C309" i="1"/>
  <c r="C305" i="1"/>
  <c r="C302" i="1"/>
  <c r="C293" i="1"/>
  <c r="C291" i="1"/>
  <c r="C289" i="1"/>
  <c r="C277" i="1"/>
  <c r="C278" i="1" s="1"/>
  <c r="C275" i="1"/>
  <c r="C264" i="1"/>
  <c r="C262" i="1"/>
  <c r="C261" i="1"/>
  <c r="C253" i="1"/>
  <c r="C251" i="1"/>
  <c r="C259" i="1" s="1"/>
  <c r="C248" i="1"/>
  <c r="C247" i="1"/>
  <c r="C246" i="1"/>
  <c r="C242" i="1"/>
  <c r="C241" i="1"/>
  <c r="C239" i="1"/>
  <c r="C238" i="1"/>
  <c r="C234" i="1"/>
  <c r="C231" i="1"/>
  <c r="C228" i="1"/>
  <c r="C223" i="1"/>
  <c r="C224" i="1" s="1"/>
  <c r="C218" i="1"/>
  <c r="C215" i="1"/>
  <c r="C206" i="1"/>
  <c r="C202" i="1"/>
  <c r="C201" i="1"/>
  <c r="C200" i="1"/>
  <c r="C199" i="1"/>
  <c r="C198" i="1"/>
  <c r="C197" i="1"/>
  <c r="C193" i="1"/>
  <c r="C190" i="1"/>
  <c r="C187" i="1"/>
  <c r="C184" i="1"/>
  <c r="C175" i="1"/>
  <c r="C171" i="1"/>
  <c r="C170" i="1"/>
  <c r="C169" i="1"/>
  <c r="C168" i="1"/>
  <c r="C166" i="1"/>
  <c r="C163" i="1"/>
  <c r="C159" i="1"/>
  <c r="C160" i="1" s="1"/>
  <c r="C157" i="1"/>
  <c r="C150" i="1"/>
  <c r="C149" i="1"/>
  <c r="C145" i="1"/>
  <c r="C142" i="1"/>
  <c r="C134" i="1"/>
  <c r="C139" i="1" s="1"/>
  <c r="C123" i="1"/>
  <c r="C132" i="1" s="1"/>
  <c r="C114" i="1"/>
  <c r="C112" i="1"/>
  <c r="C110" i="1"/>
  <c r="C103" i="1"/>
  <c r="C90" i="1"/>
  <c r="C83" i="1"/>
  <c r="C79" i="1"/>
  <c r="C77" i="1"/>
  <c r="C69" i="1"/>
  <c r="C74" i="1" s="1"/>
  <c r="C65" i="1"/>
  <c r="C64" i="1"/>
  <c r="C63" i="1"/>
  <c r="C62" i="1"/>
  <c r="C60" i="1"/>
  <c r="C59" i="1"/>
  <c r="C57" i="1"/>
  <c r="C56" i="1"/>
  <c r="C52" i="1"/>
  <c r="C49" i="1"/>
  <c r="C53" i="1" s="1"/>
  <c r="C44" i="1"/>
  <c r="C41" i="1"/>
  <c r="C38" i="1"/>
  <c r="C35" i="1"/>
  <c r="C31" i="1"/>
  <c r="C27" i="1"/>
  <c r="C28" i="1" s="1"/>
  <c r="C23" i="1"/>
  <c r="C24" i="1" s="1"/>
  <c r="C14" i="1"/>
  <c r="C9" i="1"/>
  <c r="C219" i="1" l="1"/>
  <c r="C67" i="1"/>
  <c r="C194" i="1"/>
  <c r="C45" i="1"/>
  <c r="C120" i="1"/>
  <c r="C146" i="1" s="1"/>
  <c r="C172" i="1"/>
  <c r="C249" i="1"/>
  <c r="C296" i="1"/>
  <c r="C319" i="1"/>
  <c r="C80" i="1"/>
  <c r="C266" i="1"/>
  <c r="C363" i="1"/>
  <c r="C428" i="1" s="1"/>
  <c r="C466" i="1"/>
  <c r="C471" i="1" s="1"/>
  <c r="C151" i="1"/>
  <c r="C176" i="1" s="1"/>
  <c r="C203" i="1"/>
  <c r="C207" i="1" s="1"/>
  <c r="C235" i="1"/>
  <c r="C441" i="1"/>
  <c r="C345" i="1" l="1"/>
  <c r="C442" i="1" s="1"/>
  <c r="C208" i="1"/>
  <c r="C17" i="1" l="1"/>
  <c r="C472" i="1"/>
</calcChain>
</file>

<file path=xl/sharedStrings.xml><?xml version="1.0" encoding="utf-8"?>
<sst xmlns="http://schemas.openxmlformats.org/spreadsheetml/2006/main" count="715" uniqueCount="346">
  <si>
    <t xml:space="preserve">Государственная администрация Рыбницкого района и г. Рыбницы </t>
  </si>
  <si>
    <t>Министерство обороны Приднестровской Молдавской Республики</t>
  </si>
  <si>
    <t xml:space="preserve">Министерство обороны Приднестровской Молдавской Республики </t>
  </si>
  <si>
    <t>Государственная администрация Григориопольского района и г. Григориополя</t>
  </si>
  <si>
    <t>Итого по программе капитальных вложений</t>
  </si>
  <si>
    <t>Министерство по социальной защите и труду  Приднестровской Молдавской Республики</t>
  </si>
  <si>
    <t>Государственная администрация г. Тирасполя и г. Днестровска</t>
  </si>
  <si>
    <t>Государственная администрация Слобоздейского района и г. Слободзеи</t>
  </si>
  <si>
    <t>Государственная администрация  Рыбницкого района и г. Рыбницы</t>
  </si>
  <si>
    <t>Государственная администрация Каменского района и г. Каменки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</si>
  <si>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</si>
  <si>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</si>
  <si>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</si>
  <si>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</si>
  <si>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>Итого</t>
  </si>
  <si>
    <t>Государственная администрация г. Бендеры</t>
  </si>
  <si>
    <t>Государственная администрация Слободзейского района и г. Слободзеи</t>
  </si>
  <si>
    <t>Государственная администрация  Каменского района и г. Каменки</t>
  </si>
  <si>
    <t>Государственная администрация Дубоссарского района и г. Дубоссары</t>
  </si>
  <si>
    <t>Министерство здравоохранения Приднестровской Молдавской Республики</t>
  </si>
  <si>
    <t xml:space="preserve">Сумма, руб. </t>
  </si>
  <si>
    <t xml:space="preserve">Прокуратура Приднестровской Молдавской Республики </t>
  </si>
  <si>
    <t>Министерство экономического развития Приднестровской Молдавской Республики</t>
  </si>
  <si>
    <t>Министерство внутренних дел Приднестровской Молдавской Республики</t>
  </si>
  <si>
    <t>Министерство юстиции Приднестровской Молдавской Республики</t>
  </si>
  <si>
    <t>ДОХОДЫ ВСЕГО, в том числе:</t>
  </si>
  <si>
    <t>РАСХОДЫ ВСЕГО, в том числе:</t>
  </si>
  <si>
    <t xml:space="preserve">Министерство по социальной защите и труду Приднестровской Молдавской Республики </t>
  </si>
  <si>
    <t>Программа капитального ремонта</t>
  </si>
  <si>
    <t>Приднестровский государственный университет им. Т. Г. Шевченко</t>
  </si>
  <si>
    <t>Министерство просвещения Приднестровской Молдавской Республики</t>
  </si>
  <si>
    <t>Министерство сельского хозяйства и природных ресурсов Приднестровской Молдавской Республики</t>
  </si>
  <si>
    <t>Капитальный ремонт гидротехнических и противопаводковых сооружений, в том числе проектные работы</t>
  </si>
  <si>
    <t>Администрация Президента Приднестровской Молдавской Республики</t>
  </si>
  <si>
    <t>Государственная администрация г. Днестровска</t>
  </si>
  <si>
    <t>Восстановление парка Витгенштейна, г. Каменка, в том числе проектные работы</t>
  </si>
  <si>
    <t>Государственная служба охраны Приднестровской Молдавской Республики</t>
  </si>
  <si>
    <t>Министерство государственной безопасности Приднестровской Молдавской Республики</t>
  </si>
  <si>
    <t>1.</t>
  </si>
  <si>
    <t>4.</t>
  </si>
  <si>
    <t>2.</t>
  </si>
  <si>
    <t>5.</t>
  </si>
  <si>
    <t>3.</t>
  </si>
  <si>
    <t>6.</t>
  </si>
  <si>
    <t>7.</t>
  </si>
  <si>
    <t>Капитальный ремонт Дома культуры с. Фрунзе</t>
  </si>
  <si>
    <t>Реконструкция летнего кинотеатра г. Слободзеи, в том числе проектные работы</t>
  </si>
  <si>
    <t>Реконструкция гребной базы МОУ ДО "Григориопольская ДЮСШ", в том числе проектные работы</t>
  </si>
  <si>
    <t>Капитальный ремонт парка "Октябрьский" в г. Бендеры, в том числе проектные работы</t>
  </si>
  <si>
    <t>Приобретение непроизводственного оборудования и предметов длительного пользования для государственных учреждений (240120)</t>
  </si>
  <si>
    <t>Капитальные вложения в строительство объектов социально-культурного назначения (240230)</t>
  </si>
  <si>
    <t>Итого по подстатье 240120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</si>
  <si>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</si>
  <si>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</si>
  <si>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240250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</si>
  <si>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</si>
  <si>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</si>
  <si>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</si>
  <si>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</si>
  <si>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</si>
  <si>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</si>
  <si>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Капитальный ремонт прочих объектов (240360)</t>
  </si>
  <si>
    <t>Итого по подстатье 240360</t>
  </si>
  <si>
    <t>Министерство финансов Приднестровской Молдавской Республики</t>
  </si>
  <si>
    <t>Строительство 4-этажного здания Военного института Министерства обороны (ВИМО), военный городок № 15, г. Тирасполь, в том числе проектные работы</t>
  </si>
  <si>
    <t>ВСЕГО расходов по Фонду капитальных вложений Приднестровской Молдавской Республики</t>
  </si>
  <si>
    <t>к Закону Приднестровской Молдавской Республики</t>
  </si>
  <si>
    <t>Капитальные вложения в строительство коммунальных объектов (240250)</t>
  </si>
  <si>
    <t>Итого по подстатье 240310</t>
  </si>
  <si>
    <t>Капитальный ремонт жилого фонда (240310)</t>
  </si>
  <si>
    <t xml:space="preserve">"О республиканском бюджете на 2023 год" </t>
  </si>
  <si>
    <t>Приобретение 4 (четырех) единиц транспортных средств</t>
  </si>
  <si>
    <t>Правительство Приднестровской Молдавской Республики</t>
  </si>
  <si>
    <t>Разработка и экспертиза проектно-сметной документации по строительству зданий и сооружений</t>
  </si>
  <si>
    <t>Капитальный ремонт ГОУ СПО "Приднестровский колледж технологий и управления", расположенного по адресу: г. Тирасполь, ул. Гвардейская, 11</t>
  </si>
  <si>
    <t>Государственная служба по спорту Приднестровской Молдавской Республики</t>
  </si>
  <si>
    <t xml:space="preserve">Министерство иностранных дел Приднестровской Молдавской Республики </t>
  </si>
  <si>
    <t>Судебный департамент при Верховном суде Приднестровской Молдавской Республики</t>
  </si>
  <si>
    <t>Разработка и экспертиза проектно-сметной документации по капитальному ремонту зданий и сооружений</t>
  </si>
  <si>
    <t>Капитальный ремонт жилых помещений маневренного фонда г. Бендеры</t>
  </si>
  <si>
    <t>Капитальный ремонт многоквартирных домов жилищного фонда г. Дубоссары, находящихся в критическом состоянии</t>
  </si>
  <si>
    <t>Капитальные вложения в жилищное строительство (240210)</t>
  </si>
  <si>
    <t>Итого по подстатье 240210</t>
  </si>
  <si>
    <t>Реконструкция акушерско-гинекологического стационара ГУ "Бендерский центр матери и ребенка", расположенного по адресу: г. Бендеры, ул. Протягайловская, 6, в том числе проектные работы</t>
  </si>
  <si>
    <t>Создание парка "Набережный" по ул. Вальченко, г. Рыбница, в том числе проектные работы</t>
  </si>
  <si>
    <t>Формирование Единой информационной системы охраны труда (разработка проектной документации и программного обеспечения)</t>
  </si>
  <si>
    <t>8.</t>
  </si>
  <si>
    <t>9.</t>
  </si>
  <si>
    <t>Следственный комитет Приднестровской Молдавской Республики</t>
  </si>
  <si>
    <t>Государственный таможенный комитет Приднестровской Молдавской Республики</t>
  </si>
  <si>
    <t>Итого по подстатье 240240</t>
  </si>
  <si>
    <t>Капитальные вложения в строительство прочих объектов (240270)</t>
  </si>
  <si>
    <t>10.</t>
  </si>
  <si>
    <t xml:space="preserve">Министерство внутренних дел Приднестровской Молдавской Республики </t>
  </si>
  <si>
    <t>Верховный Совет Приднестровской Молдавской Республики</t>
  </si>
  <si>
    <t xml:space="preserve">Счетная палата Приднестровской Молдавской Республики </t>
  </si>
  <si>
    <t>Министерство цифрового развития Приднестровской Молдавской Республики</t>
  </si>
  <si>
    <t>Капитальный ремонт транспортных средств (240350)</t>
  </si>
  <si>
    <t>Приобретение жилья для участников боевых действий по защите Приднестровской Молдавской Республики на территории Приднестровской Молдавской Республики</t>
  </si>
  <si>
    <t>Приобретение жилья</t>
  </si>
  <si>
    <t>Приложение № 2.2</t>
  </si>
  <si>
    <t>Основные характеристики, источники формирования и направления расходования средств Фонда капитальных вложений Приднестровской Молдавской Республики на 2023 год</t>
  </si>
  <si>
    <t>Реконструкция поликлиники ГУ "Григориопольская центральная районная больница", расположенной по адресу: г. Григориополь, ул. Дзержинского, 34, в том числе проектные работы и благоустройство</t>
  </si>
  <si>
    <t xml:space="preserve">Государственная служба исполнения наказаний Министерства юстиции                                                                                     Приднестровской Молдавской Республики </t>
  </si>
  <si>
    <t>Капитальный ремонт хозяйственного блока, неврологического, кардиологического и терапевтического отделений ГУ "Рыбницкая центральная районная больница", расположенных по адресу: г. Рыбница, ул. Грибоедова, 3, в том числе проектные работы</t>
  </si>
  <si>
    <t>Капитальный ремонт поликлиники ГУ "Дубоссарская центральная районная больница", расположенной по адресу: г. Дубоссары, ул. Моргулец, 3, в том числе проектные работы и благоустройство</t>
  </si>
  <si>
    <t>Капитальный ремонт  ГУ "Тираспольский психоневрологический дом-интернат", расположенного по адресу: г. Тирасполь, ул. Гвардейская, 9</t>
  </si>
  <si>
    <t>Капитальный ремонт ГОУ " Парканская средняя общеобразовательная школа-интернат", расположенного по адресу: с. Парканы, ул. Димитрова, 1</t>
  </si>
  <si>
    <t>Капитальный ремонт ГОУ "Республиканский молдавский теоретический лицей-комплекс", расположенного по адресу: г. Тирасполь, ул. Мира, 50</t>
  </si>
  <si>
    <t>Капитальный ремонт МОУ "Бендерский теоретический лицей им. Л. С. Берга", расположенного по адресу: г. Бендеры, ул. Комсомольская, 37</t>
  </si>
  <si>
    <t>Капитальный ремонт кровли ГОУ СПО "Училище олимпийского резерва", расположенного по адресу: г. Тирасполь, Одесский переулок, 2а</t>
  </si>
  <si>
    <t xml:space="preserve">Государственная служба по культуре и историческому наследию                                                                                                        Приднестровской Молдавской Республики </t>
  </si>
  <si>
    <t>Капитальный ремонт зданий в ГУП ОК "Днестровские зори"</t>
  </si>
  <si>
    <t xml:space="preserve">Министерство цифрового развития, связи и массовых коммуникаций                                                                                               Приднестровской Молдавской Республики </t>
  </si>
  <si>
    <t>Государственная служба судебных исполнителей Министерства юстиции                                                                                        Приднестровской Молдавской Республики</t>
  </si>
  <si>
    <t xml:space="preserve">Служба государственного надзора Министерства юстиции                                                                                                              Приднестровской Молдавской Республики </t>
  </si>
  <si>
    <t xml:space="preserve">Государственная служба исполнения наказаний Министерства юстиции                                                                                          Приднестровской Молдавской Республики </t>
  </si>
  <si>
    <t>Капитальный ремонт ГУ "Приднестровская газета"*</t>
  </si>
  <si>
    <t>Итого по подстатье 240270</t>
  </si>
  <si>
    <t>Итого по подстатье 240350</t>
  </si>
  <si>
    <t>Отчисления от единого таможенного платежа</t>
  </si>
  <si>
    <t>Часть остатка средств, сложившихся по состоянию на 1 января 2023 года от отчисления от единого социального налога</t>
  </si>
  <si>
    <t>Прочие поступления</t>
  </si>
  <si>
    <t xml:space="preserve">Капитальный ремонт МУДО ДЮСШ, расположенного по адресу: г. Рыбница, ул. Горького, 1 </t>
  </si>
  <si>
    <t xml:space="preserve">Министерство экономического развития Приднестровской Молдавской Республики </t>
  </si>
  <si>
    <t>ОСТАТКИ, сложившиеся по состоянию на 01.01.2023 г. ВСЕГО, в том числе:</t>
  </si>
  <si>
    <t>Строительство крытой подъездной эстакады ГУ "Каменская центральная районная больница", расположенной по адресу: г. Каменка, ул. Кирова, 300б, в том числе проектные работы</t>
  </si>
  <si>
    <t xml:space="preserve">Создание парковой зоны по ул. Мира, 50 (1 этап), в том числе проектные работы </t>
  </si>
  <si>
    <t>Строительство спортивного комплекса в г. Слободзее</t>
  </si>
  <si>
    <t>Проектные работы по реконструкции административно-хозяйственного комплекса строений МОУ "Григориопольская ОСШ им. Стоева с лицейскими классами № 2"</t>
  </si>
  <si>
    <t xml:space="preserve">Капитальный ремонт дорожного покрытия  ГУ "Республиканский госпиталь инвалидов Великой Отечественной войны", расположенного по адресу: г. Тирасполь, ул. Юности, 33, в том числе проектные работы </t>
  </si>
  <si>
    <t>Капитальный ремонт ГУ "Приднестровский государственный художественный музей" (литер А), расположенного по адресу: г. Бендеры, ул. Калинина, 43 , в том числе проектные работы</t>
  </si>
  <si>
    <t xml:space="preserve">Капитальный ремонт здания АСП ГУпЧС МВД ПМР и ППС УВД МВД ПМР, расположенного по адресу: г. Бендеры, пер. Вокзальный, 8  </t>
  </si>
  <si>
    <t>Капитальный ремонт здания прокуратуры г. Дубоссары и Дубоссарского района, расположенного по адресу: г. Дубоссары, пер. К. Маркса, 10</t>
  </si>
  <si>
    <t>Реконструкция СВА с. Дойбаны под размещение единого комплекса для проживания одиноких граждан пожилого возраста, в том числе проектные работы</t>
  </si>
  <si>
    <t xml:space="preserve"> Капитальные вложения **</t>
  </si>
  <si>
    <t>Установка двух железобетонных опор на ТПП "Глиное", расположенном по адресу: Слободзейский район, с. Глиное, автомобильная дорога в с. Раскайцы</t>
  </si>
  <si>
    <t>Капитальный ремонт спецшкол-интернатов *</t>
  </si>
  <si>
    <t>Капитальный ремонт детского дома *</t>
  </si>
  <si>
    <t>Капитальный ремонт техникумов и колледжей системы просвещения *</t>
  </si>
  <si>
    <t>Капитальный ремонт  МОУ "Средняя общеобразовательная русско-молдавская школа № 7", расположенного по адресу: мкр-н Лунга, ул. Димитрова, 1, в том числе проектные  работы</t>
  </si>
  <si>
    <t>Капитальный ремонт высших колледжей *</t>
  </si>
  <si>
    <t>Капитальный ремонт *</t>
  </si>
  <si>
    <t xml:space="preserve">Капитальный ремонт международного пункта пропуска через государственную границу Приднестровской Молдавской Республики "Бендеры – Кишинев" </t>
  </si>
  <si>
    <t xml:space="preserve">Капитальный ремонт административного здания Министерства юстиции ПМР,  расположенного по адресу: г. Тирасполь, ул. Ленина, 46 </t>
  </si>
  <si>
    <t xml:space="preserve">Капитальный ремонт котельной в здании Министерства юстиции ПМР,  расположенном по адресу: г. Тирасполь, ул. Ленина, 46 </t>
  </si>
  <si>
    <t>Капитальный ремонт административного здания Государственной службы регистрации и нотариата Министерства юстиции ПМР, расположенного по адресу: г. Тирасполь, ул. Мира, 5</t>
  </si>
  <si>
    <t>Капитальный ремонт пешеходного моста через железную дорогу от привокзальной площади ст. Бендеры-1, в том числе проектные работы</t>
  </si>
  <si>
    <t xml:space="preserve">Государственная служба по культуре и историческому наследию Приднестровской Молдавской Республики </t>
  </si>
  <si>
    <t>Приобретение оборудования и мебели для оснащения  корпусов "Б" и "В" ГОУ "Приднестровский государственный университет им. Т. Г. Шевченко"</t>
  </si>
  <si>
    <t>Оснащение экспозиции Музея археологии Приднестровья ГОУ "Приднестровский государственный университет им. Т. Г. Шевченко"</t>
  </si>
  <si>
    <t xml:space="preserve">Благоустройство территории (мощение плиткой) парка имени  Александра Невского на территории исторического военно-мемориального комплекса "Бендерская крепость" </t>
  </si>
  <si>
    <t>11.</t>
  </si>
  <si>
    <t>Реконструкция картодрома, расположенного по адресу: г. Григориополь, ул. Васканова, в том числе проектные работы</t>
  </si>
  <si>
    <t>Проектные работы по МДОУ "Детский сад общеразвивающего вида № 5 "Золотой петушок", пос. Маяк, Григориопольский район</t>
  </si>
  <si>
    <t>Реконструкция стадиона с. Красненькое Рыбницкого района, в том числе проектные работы</t>
  </si>
  <si>
    <t>Государственная служба управления документацией и архивами Приднестровской Молдавской Республики</t>
  </si>
  <si>
    <t>Строительство навеса над проезжей частью на ТПП "Мост Рыбница", расположенном по адресу: г. Рыбница, ул. Горького, в том числе проектные работы</t>
  </si>
  <si>
    <t xml:space="preserve">Строительство досмотрового бокса на ТПП "Бендеры (Каушаны)", расположенном по адресу: г. Бендеры, ул. 40 лет МССР, в том числе проектные работы и благоустройство территории </t>
  </si>
  <si>
    <t>Реконструкция котельной МУ «Центр дневного пребывания для детей с ограниченными возможностями жизнедеятельности», расположенного по адресу: с. Чобручи, ул. Гагарина, 1</t>
  </si>
  <si>
    <t>Строительство общественного туалета на ТПП "Мост Рыбница", расположенном по адресу: г. Рыбница, ул. Горького, в том числе проектные работы</t>
  </si>
  <si>
    <t>Строительство общественного туалета на ТПП "Бендеры (Кишинев)", расположенном по адресу: г. Бендеры, ул. Кишиневская, в том числе проектные работы</t>
  </si>
  <si>
    <t>Капитальный ремонт СВА с. Парканы ГУ "Бендерский центр амбулаторно-поликлинической помощи", расположенной по адресу: с. Парканы, ул. Ленина, 83а, в том числе проектные работы и благоустройство</t>
  </si>
  <si>
    <t>Капитальный ремонт ГОУ "Бендерский детский дом для детей-сирот и детей, оставшихся без попечения родителей", расположенного по адресу: г. Бендеры,  ул. Ленинградская, 20</t>
  </si>
  <si>
    <t xml:space="preserve">Капитальный ремонт  ГОУ "Специальная (коррекционная) общеобразовательная школа-интернат I-II, V видов", расположенного по адресу: г. Тирасполь,  ул. Зелинского, 5, в том числе благоустройство территории </t>
  </si>
  <si>
    <t>Капитальный ремонт  ГОУ "Бендерская специальная (коррекционная) общеобразовательная школа-интернат III, IV, VII видов", расположенного по адресу: г. Бендеры, ул. 12 Октября, 81в</t>
  </si>
  <si>
    <t>Капитальный ремонт МОУ "Бендерский детский сад № 26", мкр-н Северный,  г. Бендеры, в том числе проектные работы</t>
  </si>
  <si>
    <t>Капитальный ремонт детского сада "Аленушка", расположенного по адресу: г. Дубоссары, ул. Крянгэ, 1</t>
  </si>
  <si>
    <t xml:space="preserve">Капитальный ремонт МОУ "Каменская ОСШ № 3", расположенного по адресу: г. Каменка, ул. Кирова, 59, в том числе проектные работы </t>
  </si>
  <si>
    <t xml:space="preserve">Капитальный ремонт МОУ  "Кузьминская ООШ – детский сад", расположенного по адресу: с. Кузьмин, ул. Солтыса, 64    </t>
  </si>
  <si>
    <t>Капитальный ремонт МОУ "Подоймская ОСШ – детский сад", расположенного по адресу: с. Подойма, ул. Ленина, 94</t>
  </si>
  <si>
    <t>Государственная служба по спорту Приднестровской Молдавской Республики                                                            (ГОУ СПО "Училище олимпийского резерва")</t>
  </si>
  <si>
    <t>Капитальный ремонт здания Управления Следственного комитета  г. Рыбницы и Рыбницкого района, расположенного по адресу: г. Рыбница, ул. Ленина, 1б</t>
  </si>
  <si>
    <t>Капитальный ремонт котельной в здании Государственной службы регистрации и нотариата Министерства юстиции ПМР, расположенного по адресу: г. Тирасполь, ул. Мира, 5</t>
  </si>
  <si>
    <t>Капитальный ремонт котельной административного здания Министерства юстиции ПМР, расположенного по адресу: г. Бендеры, ул. Кавриаго, 1а</t>
  </si>
  <si>
    <t>Министерство здравоохранения Приднестровской Молдавской Республики                                                                     (станции скорой медицинской помощи)</t>
  </si>
  <si>
    <t>Участие Правительства в осуществлении отдельных программ (290 000)</t>
  </si>
  <si>
    <t>Государственная администрация Рыбницкого района и г. Рыбницы</t>
  </si>
  <si>
    <t>Итого по подстатье 290 000</t>
  </si>
  <si>
    <t>Приобретение прочих расходных материалов и предметов снабжения (110360)</t>
  </si>
  <si>
    <t>Итого по подстатье 110360</t>
  </si>
  <si>
    <t>Приобретение материалов для выполнения хозяйственным способом капитального ремонта зданий в ГУП ОК "Днестровские зори"</t>
  </si>
  <si>
    <t>Приобретение материалов для выполнения хозяйственным способом капитального ремонта*</t>
  </si>
  <si>
    <t>Благоустройство территории (мощение плиткой) ГУП ОК "Днестровские зори"</t>
  </si>
  <si>
    <t>Завершение строительства базы отдыха "Прометей", расположенной по адресу: Слободзейский район, земли Кицканского лесничества ГУП "РЛПХ"</t>
  </si>
  <si>
    <t>Мероприятия по технологическому присоединению всех объектов (блокпостов) республики к сетям электроснабжения (проектные, строительно-монтажные, пуско-наладочные работы)</t>
  </si>
  <si>
    <t>Реконструкция теплотрассы на территории студенческого городка ГОУ "Приднестровский государственный университет им. Т. Г. Шевченко"</t>
  </si>
  <si>
    <t>Приобретение материалов для выполнения хозяйственным способом капитального ремонта здания № 1, казармы-столовой, военного городка № 11, г. Рыбница</t>
  </si>
  <si>
    <t>Капитальный ремонт ГУ "Дубоссарская центральная районная больница", расположенного по адресу: г. Дубоссары, ул. Фрунзе, 46</t>
  </si>
  <si>
    <t xml:space="preserve">Капитальный ремонт МС(К)ОУ № 2 (дети с ограниченными возможностями здоровья), расположенного по адресу: г. Тирасполь, пер. Труда, 2а </t>
  </si>
  <si>
    <t>Капитальный ремонт МОУ "БСОШ №17", мкр-н Северный, г. Бендеры</t>
  </si>
  <si>
    <t>Капитальный ремонт МДОУ "Центр развития ребенка "Ивушка", расположенного по адресу: г. Слободзея, ул. Ленина, 76/1</t>
  </si>
  <si>
    <t>Капитальный ремонт МОУ "Карагашская СОШ им. Я. С. Гросула", расположенного по адресу: с. Карагаш, ул. Ленина, 90 "а"</t>
  </si>
  <si>
    <t>Капитальный ремонт МДОУ "Центр развития ребенка № 15 "Золотой петушок", расположенного по адресу: г. Дубоссары, ул. Толстого, 2</t>
  </si>
  <si>
    <t>Капитальный ремонт МОУ "Краснооктябрьская НОШ – детский сад",  расположенного по адресу: с. Красный Октябрь, ул. Молодежная, 46</t>
  </si>
  <si>
    <t xml:space="preserve">Капитальный ремонт МОУ "Катериновская  ОСШ  им. А. С. Пушкина",  расположенного по адресу: с. Катериновка, ул. Приходского, 16 </t>
  </si>
  <si>
    <t>Капитальный ремонт МОУ "Грушковская ООШ – детский сад", расположенного по адресу: Каменский район, с. Грушка, ул. Фрунзе, 146</t>
  </si>
  <si>
    <t>Капитальный ремонт МОУ "Окницкая ООШ – детский сад", расположенного по адресу: Каменский район, с. Окница, ул. Шевченко, 70</t>
  </si>
  <si>
    <t xml:space="preserve">Капитальный ремонт здания № 1, казармы-столовой, военного городка № 11, г. Рыбница </t>
  </si>
  <si>
    <t>Капитальный  ремонт административного здания Министерства иностранных дел ПМР, расположенного по адресу: г. Тирасполь, ул. Свердлова, 45</t>
  </si>
  <si>
    <t>Капитальный ремонт административного здания Министерства просвещения ПМР, расположенного по адресу: г. Тирасполь, ул. Мира, 27</t>
  </si>
  <si>
    <t>Капитальный ремонт административного здания Министерства финансов ПМР, расположенного адресу: г. Тирасполь, ул. Горького, 53</t>
  </si>
  <si>
    <t>Снятие и установка новой плитки с бордюрами, озеленение, установка скамеек, установка   урн, реставрация стелы, поливочная система памятного знака «Слава   героям-освободителям»</t>
  </si>
  <si>
    <t>Снятие и установка новой плитки с бордюрами, озеленение, реставрация стелы, скамейки,   демонтаж и монтаж бетонных ступеней, облицовка ступеней в плитке памятника   неизвестному солдату и воинам, отдавшим жизнь за освобождение села Гыска</t>
  </si>
  <si>
    <t>* перечень объектов и сумма расходов на выполнение работ по капитальному ремонту зданий и сооружений осуществляются главными распорядителями бюджетных средств на основании ведомственного акта, копия которого предоставляется в составе ежеквартальной и годовой отчетности с указанием плановых лимитов и фактического освоения средств в разрезе каждого объекта</t>
  </si>
  <si>
    <t>** расходование средств, запланированных на капитальные вложения в строительство зданий (сооружений), осуществляется главными распорядителями бюджетных средств после внесения изменений в настоящее Приложение</t>
  </si>
  <si>
    <t>Создание Государственного историко-краеведческого музея (в составе Екатерининского парка в городе Тирасполе) (2-й этап), в том числе проектные работы</t>
  </si>
  <si>
    <t>Создание Государственного историко-краеведческого музея (в составе Екатерининского парка в городе Тирасполе) (1-й этап), в том числе проектные работы</t>
  </si>
  <si>
    <t>Приобретение комплекса строений, расположенного по адресу: г. Тирасполь, ул.  Ленина, 1/1</t>
  </si>
  <si>
    <t xml:space="preserve">Строительство досмотрового бокса на ТПП "Бычок", расположенном по адресу: Григориопольский район, с. Бычок, в том числе проектные работы </t>
  </si>
  <si>
    <t>Ремонт сетей водоснабжения и водоотведения в МОУ "Рыбницкий детский сад № 19 общеразвивающего вида", расположенном по адресу: г. Рыбница, ул. Степная, 21</t>
  </si>
  <si>
    <t>Строительство общественного туалета на ТПП "Бендеры (Каушаны)" (1-й этап), расположенном по адресу: г. Бендеры, ул. 40 лет МССР, в том числе проектные работы</t>
  </si>
  <si>
    <t>Предпроектные работы по расширению ТПП "Вадул-луй-Водэ", расположенного по адресу: Дубоссарский район, автодорога Кишинев – Волгоград, отметка 0+100 м</t>
  </si>
  <si>
    <t>Проведение комплекса работ по полной реконструкции внутридомовых сетей электроснабжения с разделением индивидуальных приборов учета абонентов, с разработкой новой проектно-технической документации, электрических испытаний, ремонт кровли здания общежития, расположенного по адресу: г. Тирасполь, проезд Магистральный, 12, блок Б, начатый в 2022 году</t>
  </si>
  <si>
    <t>Капитальный ремонт СВА с. Коротное ГУЗ "Днестровская городская больница", расположенной по адресу: с. Коротное, ул. Фрунзе, 5б, в том числе проектные работы и благоустройство территории</t>
  </si>
  <si>
    <t>Капитальный ремонт сельского клуба с. Кременчуг (1-й этап)</t>
  </si>
  <si>
    <t>Капитальный ремонт МДОУ "Детский сад общеразвивающего вида № 5 "Золушка", расположенного по адресу: г. Тирасполь, ул. Сакриера, 61</t>
  </si>
  <si>
    <t>Капитальный ремонт МОУ "ОШ – детский сад", расположенного по адресу: Каменский район, с. Хрустовая, ул. Комарова, 72</t>
  </si>
  <si>
    <t>Капитальный ремонт кровли (2-й этап) корпуса № 1 Администрации Президента ПМР, расположенного по адресу: г. Тирасполь, ул. К. Маркса, 187</t>
  </si>
  <si>
    <t xml:space="preserve">Капитальный ремонт зала Дома официальных приемов Администрации Президента ПМР, расположенного по адресу: г. Тирасполь, ул. Мира, 50 </t>
  </si>
  <si>
    <t>Капитальный ремонт ЦТП корпуса № 1 Администрации Президента ПМР, расположенного по адресу: г. Тирасполь, ул. К. Маркса, 187</t>
  </si>
  <si>
    <t>Капитальный ремонт кровли корпуса № 5 Администрации Президента ПМР, расположенного по адресу: г. Тирасполь, ул. Пушкина, 18</t>
  </si>
  <si>
    <t>Ремонт и благоустройство мемориального комплекса, посвященного участникам Великой Отечественной войны, воинам-интернационалистам и защитникам Приднестровья, городское кладбище в г. Каменке</t>
  </si>
  <si>
    <t>Мероприятия по устройству вагонопостовых помещений</t>
  </si>
  <si>
    <t>Изготовление, оснащение и укомплектование вагонопостовых помещений</t>
  </si>
  <si>
    <t>Приобретение оборудования, инвентаря и купольной системы для ледового катка, расположенного по адресу: г. Тирасполь, ул. Синева, 3</t>
  </si>
  <si>
    <t>Реконструкция поликлиники ГУ "Слободзейская центральная районная больница", расположенной по адресу:  г.   Слободзея, ул. Ленина, 98 "а", в том числе проектные работы и благоустройство</t>
  </si>
  <si>
    <t>Благоустройство прилегающей территории административного здания, расположенного по адресу: г. Тирасполь, ул. 25 Октября, 100</t>
  </si>
  <si>
    <t>Софинансирование приобретения буровой установки с буровым оборудованием для ГУП "Геологоразведка"</t>
  </si>
  <si>
    <t>Строительство пристройки к зданию корпуса ГУ "Тираспольский психоневрологический дом-интернат", расположенного по адресу: г. Тирасполь, ул. Гвардейская, 9, в том числе проектные работы</t>
  </si>
  <si>
    <t>Реконструкция Тираспольского городского стадиона им. Е. Я. Шинкаренко, расположденного по адресу: г. Тирасполь, ул. Мира, 21, и ледового катка, расположенного по адресу: г. Тирасполь, ул. Синева, 3, в том числе проектные работы (1-й этап)</t>
  </si>
  <si>
    <t>Благоустройство территории МОУ "Детский сад № 1 "Березка", расположенного по адресу: г. Днестровск, ул. Комсомольская, 7</t>
  </si>
  <si>
    <t>Создание спортивного комплекса на территории МОУ "БСОШ № 15" , расположенного по адресу: г. Бендеры,  ул. Т. Кручок, 17, в том числе проектные работы</t>
  </si>
  <si>
    <t>Завершение благоустройства территории МОУ "Бендерская гимназия № 1",  расположенного по адресу: г. Бендеры, ул. Шестакова, 27</t>
  </si>
  <si>
    <t>Благоустройство территории МДОУ "Детский сад "Журавушка", расположенного по адресу: п. Красное, ул. Рабочая, 5</t>
  </si>
  <si>
    <t>Благоустройство территории МОУ "Первомайская ООШ № 2", расположенного по адресу: п. Первомайск, ул. Ленина, 95</t>
  </si>
  <si>
    <t>Благоустройство территории МОУ "Слободзейский ТЛК им. П. К. Спельник", расположенного по адресу: г. Слободзея, ул. Ленина, 156</t>
  </si>
  <si>
    <t>Благоустройство территории МДОУ "Центр развития ребенка "Ивушка", расположенного по адресу: г. Слободзея, ул. Ленина, 76/1</t>
  </si>
  <si>
    <t>Благоустройство территории МДОУ "Центр развития ребенка № 15 "Золотой петушок", расположенного по адресу:  г. Дубоссары, ул. Толстого, 2</t>
  </si>
  <si>
    <t>Благоустройство территории МОУ "Детский сад общеразвивающего вида №12 "Стелуца", расположенного по адресу:  г. Дубоссары, ул. Шевцовой, 5</t>
  </si>
  <si>
    <t>Благоустройство территории МОУ "Детский сад общеразвивающего вида № 5 "Ласточка"</t>
  </si>
  <si>
    <t>Проектные работы по МДОУ "Детский сад комбинированного вида № 25 "Золотой петушок", расположенного по адресу: г. Григориополь, ул. Ленина, 22</t>
  </si>
  <si>
    <t>Благоустройство территории МДОУ "Детский сад комбинированного вида № 25 "Золотой петушок", расположенного по адресу: г. Григориополь, ул. Ленина, 22</t>
  </si>
  <si>
    <t>Благоустройство парка им. Кирова в г. Рыбнице (обустройство беседки, установка малых архитектурных форм, строительство вспомогательного помещения в районе летней эстрады)</t>
  </si>
  <si>
    <t>Проектные работы для строительства тренировочной базы, отделения бокса МУДО "ДЮСШ г. Рыбница", расположенного по адресу: г. Рыбница, ул. Юбилейная, 33</t>
  </si>
  <si>
    <t>Благоустройство территории МОУ "Рыбницкая русская средняя общеобразовательная школа № 11", расположенного по адресу: г. Рыбница, ул. Вершигоры, 115</t>
  </si>
  <si>
    <t>Благоустройство территории МОУ "Рыбницкий детский сад комбинированного вида № 19", расположенного по адресу: г. Рыбница, 2-й пер. Степной, 21</t>
  </si>
  <si>
    <t>Благоустройство территории МОУ "Рыбницкая прогимназия №1", расположенного по адресу:  г. Рыбница, ул. Грибоедова, 26</t>
  </si>
  <si>
    <t>Благоустройство (мощение плиткой) территории МОУ "Подоймская ОСШ – детский сад", расположенного по адресу: с. Подойма, ул. Ленина, 94</t>
  </si>
  <si>
    <t>Благоустройство (мощение плиткой) территории МОУ "Окницкая ООШ – детский сад", расположенного по адресу: Каменский район, с. Окница, ул. Шевченко, 70</t>
  </si>
  <si>
    <t>Благоустройство (мощение плиткой) территории  МОУ  "Кузьминская ООШ – детский сад", расположенного по адресу: с. Кузьмин, ул. Солтыса, 64</t>
  </si>
  <si>
    <t>Благоустройство (мощение плиткой) территории   МОУ "Каменская ОСШ № 3", расположенного по адресу:  г. Каменка, ул. Кирова, 59</t>
  </si>
  <si>
    <t>Создание республиканского приюта для содержания безнадзорных животных</t>
  </si>
  <si>
    <t>Строительство водопроводной сети по ул. Молодежной в с. Терновка Слободзейского района, в том числе проектные работы</t>
  </si>
  <si>
    <t xml:space="preserve">Устройство дополнительного освещения территории на ТПП "Дубоссарский мост", расположенном по адресу: Дубоссарский район, автодорога Кишинев – Волгоград, отметка 1421+770 м, в том числе проектные работы </t>
  </si>
  <si>
    <t>Министерство обороны Приднестровской Молдавской Республики (миротворческие силы)</t>
  </si>
  <si>
    <t>Капитальный ремонт подпорной стены на территории МОУ "Бендерская средняя общеобразовательная школа № 16", расположенного по адресу: г. Бендеры, ул. Курило, 2</t>
  </si>
  <si>
    <t>Капитальный ремонт поликлиники Министерства государственной безопасности ПМР, расположенной по адресу: г. Тирасполь, ул. Мира, 27</t>
  </si>
  <si>
    <t>Капитальный ремонт по замене оконных блоков конвойного батальона (в/ч 2102) внутренних войск Министерства юстиции Приднестровской Молдавской Республики, расположенного по адресу: Григориопольский район, п. Глиное, ул. Гагарина, 85</t>
  </si>
  <si>
    <t>Министерство обороны Приднестровской Молдавской Республики                                                                        (миротворческие силы)</t>
  </si>
  <si>
    <t>Капитальный ремонт памятника советским воинам, погибшим в годы Великой Отечественной войны 1941–1945 годов в с. Кицканы</t>
  </si>
  <si>
    <t>Устройство окон в здании № 26, АБК, военный городок № 21а</t>
  </si>
  <si>
    <t>Устройство окон в здании № 14, казарма-столовая, военный городок № 9</t>
  </si>
  <si>
    <t>Капитальный ремонт диагностического и реанимационного отделений ГУ "Бендерская центральная городская больница", расположенного по адресу: г. Бендеры, ул. Б. Восстания, 146, в том числе проектные работы</t>
  </si>
  <si>
    <t xml:space="preserve">Капитальный ремонт ГУ "Бендерский центр амбулаторно-поликлинической помощи", по адресу: г. Бендеры, ул. С. Лазо, 20 </t>
  </si>
  <si>
    <t>Изготовление и монтаж металлического ограждения и калитки ГОУ СПО «Бендерский педагогический колледж», расположенного по адресу: г. Бендеры, ул. П. Морозова, 8, со стороны ул. Интернационалистов, г. Бендеры</t>
  </si>
  <si>
    <t>Капитальный ремонт фасада и входной группы здания главного корпуса ГОУ "Днестровский техникум энергетики и компьютерных технологий", расположенного по адресу: г. Днестровск, ул. Строителей, 38, в том числе проектные работы</t>
  </si>
  <si>
    <t>Капитальный ремонт ГУЗ "Днестровская городская больница", расположенного по адресу: г. Днестровск, ул. Терпиловского, 1 (замена оконных блоков и дверей главного входа терапевтического отделения)</t>
  </si>
  <si>
    <t xml:space="preserve">Министерство просвещения Приднестровской Молдавской Республики </t>
  </si>
  <si>
    <t>Приобретение мебели и оборудования для ГОУ ВПО "Бендерский высший художественный колледж им. В. И. Постойкина", расположенного по адресу: г. Бендеры, ул. Кавриаго, 21</t>
  </si>
  <si>
    <t>Приобртение оборудования и инвентаря для  ГОУ СПО "Тираспольский аграрно-технический колледж им. М.В. Фрунзе", расположенного по адресу: г. Тирасполь,                                                                                         пгт. Новотираспольский, ул. Советская, 14</t>
  </si>
  <si>
    <t>Строительство незавершенного здания под пищеблок и прачечный блок ГУ "Республиканская клиническая больница", расположенного по адресу: г. Тирасполь,                                                                                         ул. Мира, 33, в том числе проектные работы</t>
  </si>
  <si>
    <t>Реконструкция операционного блока, отделения хирургии № 1, отделения гнойной хирургии  ГУ "Рыбницкая центральная районная больница", расположенных по адресу:                                                                                             г. Рыбница, ул. Грибоедова, 3, в том числе проектные работы</t>
  </si>
  <si>
    <t>Проектные работы по СВА с. Протягайловка ГУ "Бендерский центр амбулаторно-поликлинической помощи", расположенной по адресу: с. Протягайловка,                                                                                                                              пер. Первомайский, 6</t>
  </si>
  <si>
    <t>Реконструкция помещений ГУ "Республиканский госпиталь инвалидов Великой Отечественной войны" под размещение дополнительных диализных мест, расположенных по адресу: г. Тирасполь, ул. Юности, 33, в том числе проектные работы</t>
  </si>
  <si>
    <t>Благоустройство территории ГОУ "Бендерский детский дом для детей-сирот и детей, оставшихся без попечения родителей", расположенного по адресу: г. Бендеры,                                                                                       ул. Ленинградская, 20</t>
  </si>
  <si>
    <t>Благоустройство территории ГОУ "Бендерская специальная (коррекционная) общеобразовательная школа-интернат III, IV, VIII видов" , расположенного по адресу:                                                                                             г. Бендеры, ул. 12 Октября, 81в</t>
  </si>
  <si>
    <t>Реконструкция ДДЮТ "Северный" с обустройством санузла</t>
  </si>
  <si>
    <t>Благоустройство территорий образовательных и социально-культурных учреждений                                                         г. Бендеры</t>
  </si>
  <si>
    <t>Строительство котельной и сети отопления Дома культуры с. Коротное, в том числе проектные работы</t>
  </si>
  <si>
    <t>Благоустройство (замощение тротуарной плиткой) в парке культуры и отдыха                                                                       п. Первомайск</t>
  </si>
  <si>
    <t>Замощение тротуарной плиткой пешеходной дорожки от ресторана "Фоишор" до                                                                                                    с. Терновка</t>
  </si>
  <si>
    <t>Благоустройство территории МОУ "Глинойская СОШ", расположенного по адресу:                                                                                              с. Глиное, ул. Ленина, 23</t>
  </si>
  <si>
    <t>Благоустройство территории МОУ "Чобручская СОШ № 3", расположенного по адресу:                                                                                          с. Чобручи, ул. 25 Октября, 2</t>
  </si>
  <si>
    <t>Строительство спортивного комплекса, расположенного по адресу: г. Дубоссары,                                                                                                  ул. Ленина, 159, в том числе проектные работы</t>
  </si>
  <si>
    <t xml:space="preserve">Благоустройство территории молдавской средней общеобразовательной школы                                                                                                    с. Цыбулевка </t>
  </si>
  <si>
    <t>Благоустройство территории МДОУ "Детский сад общеразвивающего вида № 11 "Войничел", расположенной по адресу: Григориопольский район, с. Красная Горка,                                                                                       ул. Пушкина, 54</t>
  </si>
  <si>
    <t>Благоустройство территории МОУ "Рыбницкая русская средняя общеобразовательная школа № 10 с гимназическими классами", расположенного по адресу: г. Рыбница,                                                                                        ул. Вальченко, 15</t>
  </si>
  <si>
    <t>Благоустройство территории МОУ "Рыбницкая специальная коррекционная общеобразовательная  школа – детский сад", расположенного по адресу:  г. Рыбница,                                                                                        ул. Юбилейная, 54</t>
  </si>
  <si>
    <t>Реконструкция Учреждения исполнения наказаний № 2 Государственной службы исполнения наказаний Министерства юстиции ПМР, расположенного по адресу:                                                                                       г. Тирасполь, проезд Гребеницкий, 18, – устройство бетонного покрытия на режимной территории УИН-2 ГСИН МЮ ПМР</t>
  </si>
  <si>
    <t>Реконструкция конвойного батальона (в/ч 2102) внутренних войск Министерства юстиции ПМР, расположенного по адресу: г.Тирасполь, проезд Гребеницкий, 22, – системы теплоснабжения и отопления КБ (в/ч 2102) ВВ МЮ ПМР, в том числе проектные работы</t>
  </si>
  <si>
    <t xml:space="preserve">Реконструкция конвойного батальона (в/ч 2102) внутренних войск Министерства юстиции ПМР, расположенного по адресу: Григориопольский район, п. Глиное, ул. Гагарина, 85, – устройство бетонного покрытия плаца КБ (в/ч 2102) ВВ МЮ ПМР </t>
  </si>
  <si>
    <t>Реконструкция Учреждения исполнения наказаний № 1 Государственной службы исполнения наказаний Министерства юстиции ПМР, расположенного по адресу: Григориопольский район, п. Глиное, ул. Микояна, 60, – наблюдательной вышки в количестве 1 штуки, в том числе проектные работы</t>
  </si>
  <si>
    <t>Реконструкция здания Государственной службы управления документацией и архивами Приднестровской Молдавской Республики, расположенного по адресу: г. Тирасполь,                                                                                                                             ул. Текстильщиков, 36, в том числе проектные работы</t>
  </si>
  <si>
    <t>Проектные работы по строительству системы водоснабжения по ул. Молодежной                                                                с. Кицканы Слободзейского района</t>
  </si>
  <si>
    <t>Капитальный ремонт помещений скорой медицинской помощи, приемного отделения ГУ "Каменская центральная районная больница", расположенного по адресу: г. Каменка,                                                                                                                             ул. Кирова, 300б, в том числе проектные работы</t>
  </si>
  <si>
    <t>Капитальный ремонт ГОУ "Глинойская специальная (коррекционная) общеобразовательная школа-интернат для детей сирот и детей, оставшихся без попечения родителей, VIII вида", расположенного по адресу: Слободзейский район, с. Глиное, ул. Котовского, 1</t>
  </si>
  <si>
    <t>Капитальный ремонт ГОУ СПО "Тираспольский аграрно-технический колледж                                                                 им. М. В. Фрунзе", расположенного по адресу: г. Тирасполь, пгт. Новотираспольский,                                                                                      ул. Советская, 14</t>
  </si>
  <si>
    <t>Капитальный ремонт МОУ ДО "ТСДЮШОР плавания", расположенного по адресу:                                                                                                  г. Тирасполь, ул. Синева, 1а</t>
  </si>
  <si>
    <t xml:space="preserve">Ремонт отмостки по периметру школы и замена асфальтного покрытия  (мощение плиткой) дворовой территории МОУ «ТСШ-К № 12», расположенного по адресу: г. Тирасполь,                                                                                          ул. Юности, 38 </t>
  </si>
  <si>
    <t>Капитальный ремонт МДОУ "Детский сад комбинированного вида № 19 "Катюша", расположенного по адресу: г. Тирасполь, ул. Краснодонская, 74 (ремонт кровли, фасада, отмостки, лестничных клеток, ИЗО студии, благоустройство территории, установка теневых навесов)</t>
  </si>
  <si>
    <t>Капитальный ремонт городского стадиона, расположенного по адресу: г. Днестровск,                                                                                           ул. Строителей, в том числе проектные работы</t>
  </si>
  <si>
    <t xml:space="preserve">Капитальный ремонт фасада МОУ "Бендерская специальная (коррекционная) школа-интернат для детей с нарушением интеллекта", расположенного по адресу: г. Бендеры,                                                                                        ул. Первомайская, 36, в том числе проектные работы и благоустройство </t>
  </si>
  <si>
    <t>Капитальный ремонт МОУ "Бендерский детский сад № 38", расположенного по адресу:                                                                                             г. Бендеры, ул. 40 лет Победы, 48</t>
  </si>
  <si>
    <t>Капитальный ремонт Дома культуры с. Гиска, расположенного по адресу: с. Гиска,                                                                                               ул. Ленина, 168а</t>
  </si>
  <si>
    <t>Капитальный ремонт филиала «Дворец детско-юношеского творчества "Ровесник", расположенного по адресу: г. Бендеры, ул. Ленинградская, 34</t>
  </si>
  <si>
    <t>Капитальный ремонт административного здания, расположенного по адресу:  с. Суклея,                                                                                          ул. Гагарина, 90</t>
  </si>
  <si>
    <t>Капитальный ремонт МДОУ "Детский сад "Лучик", расположенного по адресу:                                                                                                        г. Слободзея, ул. Солнечная, 31</t>
  </si>
  <si>
    <t>Капитальный ремонт кинотеатра "Искра", расположенного по адресу: г. Дубоссары,                                                                                              ул. Ломоносова, 37</t>
  </si>
  <si>
    <t>Капитальный ремонт МДОУ "Детский сад "Семицветик", с. Шипка</t>
  </si>
  <si>
    <t xml:space="preserve">Капитальный ремонт МДОУ "Рыбницкая ДЮСШ № 1", расположенного по адресу:                                                                                        г. Рыбница, ул. Мичурина, 13а </t>
  </si>
  <si>
    <t>Капитальный ремонт  ГОУ ВПО "Бендерский высший художественный колледж                                                                                                                                       им. В. И. Постойкина" расположенного по адресу: г.Бендеры, ул. Кавриаго, 21</t>
  </si>
  <si>
    <t>Устройство дверей и перегородок в ГОУ   "Тираспольское Суворовское военное училище", здание лит. И, военный городок №   23</t>
  </si>
  <si>
    <t>Капитальный ремонт административного здания УГАИ, расположенного по адресу:                                                                                                     г. Бендеры, ул. Тимирязева, 2а, в том числе проектные работы</t>
  </si>
  <si>
    <t>Капитальный ремонт административного здания Министерства юстиции ПМР, расположеного по адресу: г. Тирасполь, ул. Ленина, 26</t>
  </si>
  <si>
    <t>Капитальный ремонт административного здания Государственной службы судебных исполнителей Министерства юстиции ПМР, расположенного по адресу: г. Тирасполь,                                                                                           ул. 25 Октября, 136, в том числе благоустройство</t>
  </si>
  <si>
    <t>Капитальный ремонт административного здания Государственной службы судебных исполнителей Министерства юстиции ПМР, расположенного по адресу: г. Дубоссары,                                                                                              ул. Ленина, 136а</t>
  </si>
  <si>
    <t xml:space="preserve">Капитальный ремонт кровли и фасадов административного здания Государственной службы исполнения наказаний Министерства юстиции ПМР, расположенного по адресу:                                                                                                                           г. Тирасполь, ул. Мира, 50 (корп. 3074) </t>
  </si>
  <si>
    <t>Капитальный ремонт здания Каменского районного суда, расположенного по адресу:                                                                                                  г. Каменка, ул. Ленина, 21, в том числе проектные работы</t>
  </si>
  <si>
    <t>Мероприятия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на 2023–2025 годы</t>
  </si>
  <si>
    <t>Капитальный ремонт Мемориала жертвам фашизма, расположенного по адресу:                                                                                                     г. Дубоссары, ул. Зои Космодемьянской, 22а, в том числе проектные работы</t>
  </si>
  <si>
    <t>Капитальный ремонт братской могилы советских воинов и памятника   односельчанам, погибшим в годы Великой Отечественной войны 1941–1945 годов, расположенных в                                                                                                                           с. Михайловка Рыбницкого района</t>
  </si>
  <si>
    <t xml:space="preserve">Капитальный ремонт братской могилы советских воинов и памятника   односельчанам, погибшим в годы Великой Отечественной войны 1941–1945 годов, расположенных в                                                                                                                    с. Мокра Рыбницкого района </t>
  </si>
  <si>
    <t>Строительство СВА с. Гиска ГУ "Бендерский центр амбулаторно-поликлинической помощи", расположенного по адресу: с. Гиска, ул. Ленина, 173 "а", в том числе проектные работы и благоустройство территории</t>
  </si>
  <si>
    <t>Строительство здания патологоанатомического отделения ГУ "Бендерская центральная городская больница", расположенного по адресу: г. Бендеры,  ул. Б. Восстания, 146, в том числе проектные работы и благоустройство</t>
  </si>
  <si>
    <t>Проектные работы по централизованном водоснабжению 5 района, г. Каменка</t>
  </si>
  <si>
    <t xml:space="preserve">Отчисления от единого таможенного платежа с 1 января по 31 мая 2023 года в размере 23,39 %, с 1 июня по 30 ноября 2023 года в размере 46,18 %, с 1 декабря по 31 декабря                                                                        2023 года в размере 53,74% </t>
  </si>
  <si>
    <t>Реконструкция  терапевтического корпуса ГУ "Республиканская клиническая больница" под размещение обучающего (симуляционного) центра и администрации ГУ "Республиканская клиническая больница", расположенного по адресу: г. Тирасполь,                                                                                ул. Мира, 33, в том числе проектные работы</t>
  </si>
  <si>
    <t>Строительство здания в ГУ "Бендерский психоневрологический дом-интернат", расположенного по адресу: г. Бендеры, ул. Пионерская, 15, в том числе проектные работы</t>
  </si>
  <si>
    <t>Благоустройство территории МОУ "Рыбницкий детский сад комбинированного вида                                                                                  № 17", расположенного по адресу: г. Рыбница, ул. Севастопольская, 26а</t>
  </si>
  <si>
    <t xml:space="preserve">Переоборудование (уменьшение ширины островка безопасности, демонтаж вагона-домика с островка безопасности, изготовление и монтаж трех новых вагонов-домиков для сотрудников пограничной службы) ТПП "Бендеры (Кишинев)", расположенного по адресу: г. Бендеры, ул. Кишиневская </t>
  </si>
  <si>
    <t>Проектные работы по водоснабжению района "Консервный завод", г. Каменка</t>
  </si>
  <si>
    <t>Капитальный ремонт мягкой кровли корпуса отделения химиотерапии ГУ "Республиканская клиническая больница", расположенного по адресу: г. Тирасполь,                                                                                   ул. Мира, 33</t>
  </si>
  <si>
    <t>Капитальный ремонт МОУ "ТСШ № 9" (1-й этап), расположенного по адресу:                                                                                              г. Тирасполь, ул. Карла Маркса, 109, в том числе проектные работы</t>
  </si>
  <si>
    <t xml:space="preserve">Капитальный ремонт учебного корпуса ГОУ ВПО "Приднестровский государственный институт искусств им. А. Г. Рубинштейна" (литер А), расположенного по адресу:                                                                                                                           г. Тирасполь, ул. Луначарского, 26 </t>
  </si>
  <si>
    <t xml:space="preserve">Капитальный ремонт корпуса "Б", корпуса "В" ГОУ "Приднестровский государственный университет им. Т. Г. Шевченко" и вивария, расположенных по адресу:  г. Тирасполь,                                                                                   ул. 25 Октября, 128, в том числе проектные работы и благоустройство </t>
  </si>
  <si>
    <t>Благоустройство территории МДОУ "Детский сад комбинированного вида № 23 "Звездочка", расположенного по адресу: Григориопольский район, с. Красная Горка,                                                                                       пос. консервный завод</t>
  </si>
  <si>
    <t>Капитальный ремонт здания Следственного комитета ПМР, расположенного по адресу:                                                                                г. Тирасполь, пер. 8 Марта, 3</t>
  </si>
  <si>
    <t>Капитальный ремонт здания Управления Следственного комитета г. Дубоссары и Дубоссарского района, расположенного по адресу: г. Дубоссары, ул. Дзержинского, 4а</t>
  </si>
  <si>
    <t>Капитальный ремонт СВПЧ-9 УПО ГУпЧС МВД ПМР, расположенного по адресу:                                                        г. Григориополь, мкр-н Делакэу, ул. Б. Главана, 3</t>
  </si>
  <si>
    <t>Капитальный ремонт кровли административного здания,  расположенного по адресу:                                                                                   г. Рыбница, ул. Кирова, 130а</t>
  </si>
  <si>
    <t>Капитальный ремонт фасада и отмостки административного здания Службы государственного надзора Министерства юстиции ПМР, расположенного по адресу:                                                                               г. Тирасполь, ул. Мира, 50</t>
  </si>
  <si>
    <t>Капитальный ремонт здания Слободзейского районного суда, расположенного по адресу:                                                                              г. Слободзея, ул. Ленина, 74 (погашение кредиторской задолженности - 1 рубль)</t>
  </si>
  <si>
    <t>Итого по мероприятиям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на 2023–2025 годы</t>
  </si>
  <si>
    <t>Ремонт и благоустройство Мемориала Славы, парк им. П. Х. Витгенштейна</t>
  </si>
  <si>
    <t>Ремонтно-восстановительные работы (ремонт стены памяти, установка гранитных плит с фамилиями погибших и другие работы) по Мемориальному ансамблю воинам, погибшим в годы Великой Отечественной войны 1941–1945 годов, расположенному по адресу: Григориопольский район, с. Тея, 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</si>
</sst>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3" fillId="0" borderId="0" xfId="1" applyNumberFormat="1" applyFont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0" fontId="3" fillId="0" borderId="1" xfId="2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478"/>
  <sheetViews>
    <sheetView tabSelected="1" view="pageBreakPreview" zoomScale="90" zoomScaleNormal="110" zoomScaleSheetLayoutView="90" workbookViewId="0">
      <pane ySplit="8" topLeftCell="A9" activePane="bottomLeft" state="frozen"/>
      <selection pane="bottomLeft" sqref="A1:XFD6"/>
    </sheetView>
  </sheetViews>
  <sheetFormatPr defaultColWidth="8.6640625" defaultRowHeight="15.6" x14ac:dyDescent="0.3"/>
  <cols>
    <col min="1" max="1" width="4.109375" style="1" bestFit="1" customWidth="1"/>
    <col min="2" max="2" width="85.33203125" style="1" customWidth="1"/>
    <col min="3" max="3" width="14.33203125" style="2" customWidth="1"/>
    <col min="4" max="4" width="5.6640625" style="1" customWidth="1"/>
    <col min="5" max="5" width="13.109375" style="1" customWidth="1"/>
    <col min="6" max="6" width="10.44140625" style="1" customWidth="1"/>
    <col min="7" max="7" width="8.6640625" style="1"/>
    <col min="8" max="8" width="76.44140625" style="1" customWidth="1"/>
    <col min="9" max="16384" width="8.6640625" style="1"/>
  </cols>
  <sheetData>
    <row r="1" spans="1:4" x14ac:dyDescent="0.3">
      <c r="A1" s="2"/>
      <c r="B1" s="55" t="s">
        <v>100</v>
      </c>
      <c r="C1" s="55"/>
      <c r="D1" s="3"/>
    </row>
    <row r="2" spans="1:4" x14ac:dyDescent="0.3">
      <c r="A2" s="2"/>
      <c r="B2" s="55" t="s">
        <v>66</v>
      </c>
      <c r="C2" s="55"/>
      <c r="D2" s="3"/>
    </row>
    <row r="3" spans="1:4" x14ac:dyDescent="0.3">
      <c r="A3" s="4"/>
      <c r="B3" s="56" t="s">
        <v>70</v>
      </c>
      <c r="C3" s="56"/>
      <c r="D3" s="5"/>
    </row>
    <row r="4" spans="1:4" x14ac:dyDescent="0.3">
      <c r="A4" s="4"/>
      <c r="B4" s="4"/>
      <c r="C4" s="4"/>
    </row>
    <row r="5" spans="1:4" ht="46.5" customHeight="1" x14ac:dyDescent="0.3">
      <c r="A5" s="57" t="s">
        <v>101</v>
      </c>
      <c r="B5" s="57"/>
      <c r="C5" s="57"/>
    </row>
    <row r="6" spans="1:4" ht="16.2" thickBot="1" x14ac:dyDescent="0.35">
      <c r="A6" s="58"/>
      <c r="B6" s="58"/>
      <c r="C6" s="58"/>
    </row>
    <row r="7" spans="1:4" ht="47.4" thickBot="1" x14ac:dyDescent="0.35">
      <c r="A7" s="16" t="s">
        <v>11</v>
      </c>
      <c r="B7" s="17" t="s">
        <v>12</v>
      </c>
      <c r="C7" s="18" t="s">
        <v>20</v>
      </c>
    </row>
    <row r="8" spans="1:4" x14ac:dyDescent="0.3">
      <c r="A8" s="28"/>
      <c r="B8" s="29"/>
      <c r="C8" s="30"/>
    </row>
    <row r="9" spans="1:4" ht="15.75" customHeight="1" x14ac:dyDescent="0.3">
      <c r="A9" s="53" t="s">
        <v>125</v>
      </c>
      <c r="B9" s="54"/>
      <c r="C9" s="15">
        <f>SUM(C10:C12)</f>
        <v>19298598</v>
      </c>
    </row>
    <row r="10" spans="1:4" x14ac:dyDescent="0.3">
      <c r="A10" s="37" t="s">
        <v>38</v>
      </c>
      <c r="B10" s="6" t="s">
        <v>120</v>
      </c>
      <c r="C10" s="7">
        <v>17504875</v>
      </c>
    </row>
    <row r="11" spans="1:4" ht="31.2" x14ac:dyDescent="0.3">
      <c r="A11" s="37" t="s">
        <v>40</v>
      </c>
      <c r="B11" s="6" t="s">
        <v>121</v>
      </c>
      <c r="C11" s="7">
        <v>426767</v>
      </c>
    </row>
    <row r="12" spans="1:4" x14ac:dyDescent="0.3">
      <c r="A12" s="37" t="s">
        <v>42</v>
      </c>
      <c r="B12" s="6" t="s">
        <v>122</v>
      </c>
      <c r="C12" s="7">
        <v>1366956</v>
      </c>
    </row>
    <row r="13" spans="1:4" ht="7.5" customHeight="1" x14ac:dyDescent="0.3">
      <c r="A13" s="33"/>
      <c r="B13" s="34"/>
      <c r="C13" s="8"/>
    </row>
    <row r="14" spans="1:4" ht="15.75" customHeight="1" x14ac:dyDescent="0.3">
      <c r="A14" s="53" t="s">
        <v>25</v>
      </c>
      <c r="B14" s="54"/>
      <c r="C14" s="15">
        <f>C15</f>
        <v>352826479</v>
      </c>
      <c r="D14" s="9"/>
    </row>
    <row r="15" spans="1:4" ht="46.8" x14ac:dyDescent="0.3">
      <c r="A15" s="37" t="s">
        <v>38</v>
      </c>
      <c r="B15" s="31" t="s">
        <v>326</v>
      </c>
      <c r="C15" s="7">
        <f>345665402+6420000+741077</f>
        <v>352826479</v>
      </c>
    </row>
    <row r="16" spans="1:4" ht="7.5" customHeight="1" x14ac:dyDescent="0.3">
      <c r="A16" s="42"/>
      <c r="B16" s="45"/>
      <c r="C16" s="46"/>
    </row>
    <row r="17" spans="1:170" ht="15.75" customHeight="1" x14ac:dyDescent="0.3">
      <c r="A17" s="53" t="s">
        <v>26</v>
      </c>
      <c r="B17" s="54"/>
      <c r="C17" s="15">
        <f>SUM(C208+C442+C471)</f>
        <v>372125077</v>
      </c>
    </row>
    <row r="18" spans="1:170" ht="15.75" customHeight="1" x14ac:dyDescent="0.3">
      <c r="A18" s="59" t="s">
        <v>13</v>
      </c>
      <c r="B18" s="60"/>
      <c r="C18" s="61"/>
    </row>
    <row r="19" spans="1:170" s="10" customFormat="1" ht="23.25" customHeight="1" x14ac:dyDescent="0.3">
      <c r="A19" s="50" t="s">
        <v>56</v>
      </c>
      <c r="B19" s="51"/>
      <c r="C19" s="52"/>
    </row>
    <row r="20" spans="1:170" s="10" customFormat="1" ht="23.25" customHeight="1" x14ac:dyDescent="0.3">
      <c r="A20" s="42" t="s">
        <v>22</v>
      </c>
      <c r="B20" s="45"/>
      <c r="C20" s="46"/>
    </row>
    <row r="21" spans="1:170" s="10" customFormat="1" ht="31.2" x14ac:dyDescent="0.3">
      <c r="A21" s="37" t="s">
        <v>38</v>
      </c>
      <c r="B21" s="6" t="s">
        <v>73</v>
      </c>
      <c r="C21" s="7">
        <v>150000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</row>
    <row r="22" spans="1:170" s="10" customFormat="1" ht="31.2" x14ac:dyDescent="0.3">
      <c r="A22" s="37" t="s">
        <v>40</v>
      </c>
      <c r="B22" s="6" t="s">
        <v>85</v>
      </c>
      <c r="C22" s="7">
        <v>150000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</row>
    <row r="23" spans="1:170" s="10" customFormat="1" x14ac:dyDescent="0.3">
      <c r="A23" s="37"/>
      <c r="B23" s="11" t="s">
        <v>14</v>
      </c>
      <c r="C23" s="8">
        <f>SUM(C21:C22)</f>
        <v>300000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</row>
    <row r="24" spans="1:170" s="10" customFormat="1" x14ac:dyDescent="0.3">
      <c r="A24" s="37"/>
      <c r="B24" s="11" t="s">
        <v>55</v>
      </c>
      <c r="C24" s="8">
        <f>SUM(C23)</f>
        <v>300000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</row>
    <row r="25" spans="1:170" s="10" customFormat="1" ht="38.25" customHeight="1" x14ac:dyDescent="0.3">
      <c r="A25" s="50" t="s">
        <v>49</v>
      </c>
      <c r="B25" s="51"/>
      <c r="C25" s="52"/>
    </row>
    <row r="26" spans="1:170" s="10" customFormat="1" ht="26.25" customHeight="1" x14ac:dyDescent="0.3">
      <c r="A26" s="42" t="s">
        <v>36</v>
      </c>
      <c r="B26" s="45"/>
      <c r="C26" s="46"/>
    </row>
    <row r="27" spans="1:170" s="10" customFormat="1" x14ac:dyDescent="0.3">
      <c r="A27" s="37" t="s">
        <v>38</v>
      </c>
      <c r="B27" s="6" t="s">
        <v>71</v>
      </c>
      <c r="C27" s="7">
        <f>600000+500000</f>
        <v>1100000</v>
      </c>
    </row>
    <row r="28" spans="1:170" s="10" customFormat="1" x14ac:dyDescent="0.3">
      <c r="A28" s="36"/>
      <c r="B28" s="11" t="s">
        <v>14</v>
      </c>
      <c r="C28" s="8">
        <f>SUM(C27:C27)</f>
        <v>1100000</v>
      </c>
    </row>
    <row r="29" spans="1:170" s="10" customFormat="1" ht="39" customHeight="1" x14ac:dyDescent="0.3">
      <c r="A29" s="42" t="s">
        <v>148</v>
      </c>
      <c r="B29" s="45"/>
      <c r="C29" s="46"/>
    </row>
    <row r="30" spans="1:170" s="10" customFormat="1" ht="46.8" x14ac:dyDescent="0.3">
      <c r="A30" s="37" t="s">
        <v>38</v>
      </c>
      <c r="B30" s="6" t="s">
        <v>269</v>
      </c>
      <c r="C30" s="7">
        <v>300000</v>
      </c>
    </row>
    <row r="31" spans="1:170" s="10" customFormat="1" x14ac:dyDescent="0.3">
      <c r="A31" s="36"/>
      <c r="B31" s="11" t="s">
        <v>14</v>
      </c>
      <c r="C31" s="8">
        <f>SUM(C30)</f>
        <v>300000</v>
      </c>
    </row>
    <row r="32" spans="1:170" s="10" customFormat="1" ht="24" customHeight="1" x14ac:dyDescent="0.3">
      <c r="A32" s="42" t="s">
        <v>29</v>
      </c>
      <c r="B32" s="45"/>
      <c r="C32" s="46"/>
    </row>
    <row r="33" spans="1:3" s="10" customFormat="1" ht="31.2" x14ac:dyDescent="0.3">
      <c r="A33" s="37" t="s">
        <v>38</v>
      </c>
      <c r="B33" s="31" t="s">
        <v>149</v>
      </c>
      <c r="C33" s="7">
        <v>5000000</v>
      </c>
    </row>
    <row r="34" spans="1:3" s="10" customFormat="1" ht="31.2" x14ac:dyDescent="0.3">
      <c r="A34" s="37" t="s">
        <v>40</v>
      </c>
      <c r="B34" s="6" t="s">
        <v>150</v>
      </c>
      <c r="C34" s="7">
        <v>1017300</v>
      </c>
    </row>
    <row r="35" spans="1:3" s="10" customFormat="1" x14ac:dyDescent="0.3">
      <c r="A35" s="36"/>
      <c r="B35" s="11" t="s">
        <v>14</v>
      </c>
      <c r="C35" s="8">
        <f>SUM(C33:C34)</f>
        <v>6017300</v>
      </c>
    </row>
    <row r="36" spans="1:3" s="10" customFormat="1" ht="15.75" customHeight="1" x14ac:dyDescent="0.3">
      <c r="A36" s="42" t="s">
        <v>6</v>
      </c>
      <c r="B36" s="45"/>
      <c r="C36" s="46"/>
    </row>
    <row r="37" spans="1:3" s="10" customFormat="1" ht="31.2" x14ac:dyDescent="0.3">
      <c r="A37" s="37" t="s">
        <v>38</v>
      </c>
      <c r="B37" s="6" t="s">
        <v>225</v>
      </c>
      <c r="C37" s="7">
        <v>5955000</v>
      </c>
    </row>
    <row r="38" spans="1:3" s="10" customFormat="1" x14ac:dyDescent="0.3">
      <c r="A38" s="36"/>
      <c r="B38" s="11" t="s">
        <v>14</v>
      </c>
      <c r="C38" s="8">
        <f>SUM(C37)</f>
        <v>5955000</v>
      </c>
    </row>
    <row r="39" spans="1:3" s="10" customFormat="1" ht="31.5" customHeight="1" x14ac:dyDescent="0.3">
      <c r="A39" s="42" t="s">
        <v>31</v>
      </c>
      <c r="B39" s="45"/>
      <c r="C39" s="46"/>
    </row>
    <row r="40" spans="1:3" s="10" customFormat="1" ht="31.2" x14ac:dyDescent="0.3">
      <c r="A40" s="37" t="s">
        <v>38</v>
      </c>
      <c r="B40" s="6" t="s">
        <v>228</v>
      </c>
      <c r="C40" s="7">
        <v>0</v>
      </c>
    </row>
    <row r="41" spans="1:3" s="10" customFormat="1" x14ac:dyDescent="0.3">
      <c r="A41" s="36"/>
      <c r="B41" s="11" t="s">
        <v>14</v>
      </c>
      <c r="C41" s="8">
        <f>SUM(C40)</f>
        <v>0</v>
      </c>
    </row>
    <row r="42" spans="1:3" s="10" customFormat="1" ht="15.75" customHeight="1" x14ac:dyDescent="0.3">
      <c r="A42" s="42" t="s">
        <v>268</v>
      </c>
      <c r="B42" s="45"/>
      <c r="C42" s="46"/>
    </row>
    <row r="43" spans="1:3" s="10" customFormat="1" ht="46.8" x14ac:dyDescent="0.3">
      <c r="A43" s="37" t="s">
        <v>38</v>
      </c>
      <c r="B43" s="6" t="s">
        <v>270</v>
      </c>
      <c r="C43" s="7">
        <v>0</v>
      </c>
    </row>
    <row r="44" spans="1:3" s="10" customFormat="1" x14ac:dyDescent="0.3">
      <c r="A44" s="27"/>
      <c r="B44" s="11" t="s">
        <v>14</v>
      </c>
      <c r="C44" s="8">
        <f>SUM(C43)</f>
        <v>0</v>
      </c>
    </row>
    <row r="45" spans="1:3" s="10" customFormat="1" x14ac:dyDescent="0.3">
      <c r="A45" s="37"/>
      <c r="B45" s="11" t="s">
        <v>51</v>
      </c>
      <c r="C45" s="8">
        <f>SUM(C28+C31+C35+C38+C41+C44)</f>
        <v>13372300</v>
      </c>
    </row>
    <row r="46" spans="1:3" s="10" customFormat="1" ht="15.75" customHeight="1" x14ac:dyDescent="0.3">
      <c r="A46" s="50" t="s">
        <v>81</v>
      </c>
      <c r="B46" s="51"/>
      <c r="C46" s="52"/>
    </row>
    <row r="47" spans="1:3" s="10" customFormat="1" ht="15.75" customHeight="1" x14ac:dyDescent="0.3">
      <c r="A47" s="42" t="s">
        <v>94</v>
      </c>
      <c r="B47" s="45"/>
      <c r="C47" s="46"/>
    </row>
    <row r="48" spans="1:3" s="10" customFormat="1" x14ac:dyDescent="0.3">
      <c r="A48" s="37" t="s">
        <v>38</v>
      </c>
      <c r="B48" s="12" t="s">
        <v>99</v>
      </c>
      <c r="C48" s="7">
        <v>966000</v>
      </c>
    </row>
    <row r="49" spans="1:3" s="10" customFormat="1" x14ac:dyDescent="0.3">
      <c r="A49" s="36"/>
      <c r="B49" s="11" t="s">
        <v>14</v>
      </c>
      <c r="C49" s="8">
        <f>SUM(C48)</f>
        <v>966000</v>
      </c>
    </row>
    <row r="50" spans="1:3" s="10" customFormat="1" ht="15.75" customHeight="1" x14ac:dyDescent="0.3">
      <c r="A50" s="42" t="s">
        <v>27</v>
      </c>
      <c r="B50" s="45"/>
      <c r="C50" s="46"/>
    </row>
    <row r="51" spans="1:3" s="10" customFormat="1" ht="31.2" x14ac:dyDescent="0.3">
      <c r="A51" s="37" t="s">
        <v>38</v>
      </c>
      <c r="B51" s="12" t="s">
        <v>98</v>
      </c>
      <c r="C51" s="7">
        <v>1854000</v>
      </c>
    </row>
    <row r="52" spans="1:3" s="10" customFormat="1" x14ac:dyDescent="0.3">
      <c r="A52" s="36"/>
      <c r="B52" s="11" t="s">
        <v>14</v>
      </c>
      <c r="C52" s="8">
        <f>SUM(C51)</f>
        <v>1854000</v>
      </c>
    </row>
    <row r="53" spans="1:3" s="10" customFormat="1" x14ac:dyDescent="0.3">
      <c r="A53" s="37"/>
      <c r="B53" s="11" t="s">
        <v>82</v>
      </c>
      <c r="C53" s="8">
        <f>SUM(C49+C52)</f>
        <v>2820000</v>
      </c>
    </row>
    <row r="54" spans="1:3" s="10" customFormat="1" ht="36.75" customHeight="1" x14ac:dyDescent="0.3">
      <c r="A54" s="50" t="s">
        <v>50</v>
      </c>
      <c r="B54" s="51"/>
      <c r="C54" s="52"/>
    </row>
    <row r="55" spans="1:3" s="10" customFormat="1" ht="15.75" customHeight="1" x14ac:dyDescent="0.3">
      <c r="A55" s="42" t="s">
        <v>19</v>
      </c>
      <c r="B55" s="45"/>
      <c r="C55" s="46"/>
    </row>
    <row r="56" spans="1:3" s="10" customFormat="1" ht="46.8" x14ac:dyDescent="0.3">
      <c r="A56" s="37" t="s">
        <v>38</v>
      </c>
      <c r="B56" s="6" t="s">
        <v>271</v>
      </c>
      <c r="C56" s="7">
        <f>6000000-395023</f>
        <v>5604977</v>
      </c>
    </row>
    <row r="57" spans="1:3" s="10" customFormat="1" ht="46.8" x14ac:dyDescent="0.3">
      <c r="A57" s="37" t="s">
        <v>40</v>
      </c>
      <c r="B57" s="6" t="s">
        <v>83</v>
      </c>
      <c r="C57" s="7">
        <f>7000000-1404295</f>
        <v>5595705</v>
      </c>
    </row>
    <row r="58" spans="1:3" s="10" customFormat="1" ht="46.8" x14ac:dyDescent="0.3">
      <c r="A58" s="37" t="s">
        <v>42</v>
      </c>
      <c r="B58" s="6" t="s">
        <v>102</v>
      </c>
      <c r="C58" s="7">
        <v>8899423</v>
      </c>
    </row>
    <row r="59" spans="1:3" s="10" customFormat="1" ht="62.4" x14ac:dyDescent="0.3">
      <c r="A59" s="37" t="s">
        <v>39</v>
      </c>
      <c r="B59" s="6" t="s">
        <v>272</v>
      </c>
      <c r="C59" s="7">
        <f>3794429+4717224-133479-1033352</f>
        <v>7344822</v>
      </c>
    </row>
    <row r="60" spans="1:3" s="10" customFormat="1" ht="46.8" x14ac:dyDescent="0.3">
      <c r="A60" s="37" t="s">
        <v>41</v>
      </c>
      <c r="B60" s="6" t="s">
        <v>126</v>
      </c>
      <c r="C60" s="7">
        <f>475465+281400</f>
        <v>756865</v>
      </c>
    </row>
    <row r="61" spans="1:3" s="10" customFormat="1" ht="46.8" x14ac:dyDescent="0.3">
      <c r="A61" s="39" t="s">
        <v>43</v>
      </c>
      <c r="B61" s="31" t="s">
        <v>323</v>
      </c>
      <c r="C61" s="40">
        <v>1000000</v>
      </c>
    </row>
    <row r="62" spans="1:3" s="10" customFormat="1" ht="46.8" x14ac:dyDescent="0.3">
      <c r="A62" s="39" t="s">
        <v>44</v>
      </c>
      <c r="B62" s="31" t="s">
        <v>324</v>
      </c>
      <c r="C62" s="40">
        <f>150000-18978</f>
        <v>131022</v>
      </c>
    </row>
    <row r="63" spans="1:3" s="10" customFormat="1" ht="46.8" x14ac:dyDescent="0.3">
      <c r="A63" s="37" t="s">
        <v>86</v>
      </c>
      <c r="B63" s="6" t="s">
        <v>226</v>
      </c>
      <c r="C63" s="22">
        <f>500000+1387345-250000</f>
        <v>1637345</v>
      </c>
    </row>
    <row r="64" spans="1:3" s="10" customFormat="1" ht="46.8" x14ac:dyDescent="0.3">
      <c r="A64" s="37" t="s">
        <v>87</v>
      </c>
      <c r="B64" s="6" t="s">
        <v>273</v>
      </c>
      <c r="C64" s="22">
        <f>76000-4439</f>
        <v>71561</v>
      </c>
    </row>
    <row r="65" spans="1:3" s="10" customFormat="1" ht="78" x14ac:dyDescent="0.3">
      <c r="A65" s="37" t="s">
        <v>92</v>
      </c>
      <c r="B65" s="6" t="s">
        <v>327</v>
      </c>
      <c r="C65" s="22">
        <f>5000000-130349</f>
        <v>4869651</v>
      </c>
    </row>
    <row r="66" spans="1:3" s="10" customFormat="1" ht="62.4" x14ac:dyDescent="0.3">
      <c r="A66" s="37" t="s">
        <v>152</v>
      </c>
      <c r="B66" s="6" t="s">
        <v>274</v>
      </c>
      <c r="C66" s="22">
        <v>1000000</v>
      </c>
    </row>
    <row r="67" spans="1:3" s="10" customFormat="1" x14ac:dyDescent="0.3">
      <c r="A67" s="37"/>
      <c r="B67" s="11" t="s">
        <v>14</v>
      </c>
      <c r="C67" s="8">
        <f>SUM(C56:C66)</f>
        <v>36911371</v>
      </c>
    </row>
    <row r="68" spans="1:3" s="10" customFormat="1" ht="15.75" customHeight="1" x14ac:dyDescent="0.3">
      <c r="A68" s="42" t="s">
        <v>27</v>
      </c>
      <c r="B68" s="45"/>
      <c r="C68" s="46"/>
    </row>
    <row r="69" spans="1:3" s="10" customFormat="1" ht="31.2" x14ac:dyDescent="0.3">
      <c r="A69" s="37" t="s">
        <v>38</v>
      </c>
      <c r="B69" s="6" t="s">
        <v>134</v>
      </c>
      <c r="C69" s="7">
        <f>1165220+1334780</f>
        <v>2500000</v>
      </c>
    </row>
    <row r="70" spans="1:3" s="10" customFormat="1" ht="46.8" x14ac:dyDescent="0.3">
      <c r="A70" s="37" t="s">
        <v>40</v>
      </c>
      <c r="B70" s="6" t="s">
        <v>275</v>
      </c>
      <c r="C70" s="7">
        <v>89946</v>
      </c>
    </row>
    <row r="71" spans="1:3" s="10" customFormat="1" ht="46.8" x14ac:dyDescent="0.3">
      <c r="A71" s="37" t="s">
        <v>42</v>
      </c>
      <c r="B71" s="6" t="s">
        <v>276</v>
      </c>
      <c r="C71" s="7">
        <v>210054</v>
      </c>
    </row>
    <row r="72" spans="1:3" s="10" customFormat="1" ht="46.8" x14ac:dyDescent="0.3">
      <c r="A72" s="37" t="s">
        <v>39</v>
      </c>
      <c r="B72" s="6" t="s">
        <v>229</v>
      </c>
      <c r="C72" s="7">
        <v>89819</v>
      </c>
    </row>
    <row r="73" spans="1:3" s="10" customFormat="1" ht="46.8" x14ac:dyDescent="0.3">
      <c r="A73" s="37" t="s">
        <v>41</v>
      </c>
      <c r="B73" s="6" t="s">
        <v>328</v>
      </c>
      <c r="C73" s="7">
        <v>87839</v>
      </c>
    </row>
    <row r="74" spans="1:3" s="10" customFormat="1" x14ac:dyDescent="0.3">
      <c r="A74" s="37"/>
      <c r="B74" s="11" t="s">
        <v>14</v>
      </c>
      <c r="C74" s="8">
        <f>SUM(C69:C73)</f>
        <v>2977658</v>
      </c>
    </row>
    <row r="75" spans="1:3" s="10" customFormat="1" ht="15.75" customHeight="1" x14ac:dyDescent="0.3">
      <c r="A75" s="42" t="s">
        <v>6</v>
      </c>
      <c r="B75" s="45"/>
      <c r="C75" s="46"/>
    </row>
    <row r="76" spans="1:3" s="10" customFormat="1" ht="46.8" x14ac:dyDescent="0.3">
      <c r="A76" s="37" t="s">
        <v>38</v>
      </c>
      <c r="B76" s="6" t="s">
        <v>206</v>
      </c>
      <c r="C76" s="7">
        <v>8000000</v>
      </c>
    </row>
    <row r="77" spans="1:3" s="10" customFormat="1" x14ac:dyDescent="0.3">
      <c r="A77" s="37" t="s">
        <v>40</v>
      </c>
      <c r="B77" s="6" t="s">
        <v>127</v>
      </c>
      <c r="C77" s="7">
        <f>1800000+5200000</f>
        <v>7000000</v>
      </c>
    </row>
    <row r="78" spans="1:3" s="10" customFormat="1" ht="46.8" x14ac:dyDescent="0.3">
      <c r="A78" s="37" t="s">
        <v>42</v>
      </c>
      <c r="B78" s="6" t="s">
        <v>207</v>
      </c>
      <c r="C78" s="22">
        <v>5525342</v>
      </c>
    </row>
    <row r="79" spans="1:3" s="10" customFormat="1" ht="62.4" x14ac:dyDescent="0.3">
      <c r="A79" s="37" t="s">
        <v>39</v>
      </c>
      <c r="B79" s="6" t="s">
        <v>230</v>
      </c>
      <c r="C79" s="22">
        <f>5000000+10000000-10000000+12000000-5955000</f>
        <v>11045000</v>
      </c>
    </row>
    <row r="80" spans="1:3" s="10" customFormat="1" x14ac:dyDescent="0.3">
      <c r="A80" s="37"/>
      <c r="B80" s="11" t="s">
        <v>14</v>
      </c>
      <c r="C80" s="8">
        <f>SUM(C76:C79)</f>
        <v>31570342</v>
      </c>
    </row>
    <row r="81" spans="1:3" s="10" customFormat="1" ht="15.75" customHeight="1" x14ac:dyDescent="0.3">
      <c r="A81" s="42" t="s">
        <v>34</v>
      </c>
      <c r="B81" s="45"/>
      <c r="C81" s="46"/>
    </row>
    <row r="82" spans="1:3" s="10" customFormat="1" ht="31.2" x14ac:dyDescent="0.3">
      <c r="A82" s="37" t="s">
        <v>38</v>
      </c>
      <c r="B82" s="6" t="s">
        <v>231</v>
      </c>
      <c r="C82" s="7">
        <v>300000</v>
      </c>
    </row>
    <row r="83" spans="1:3" s="10" customFormat="1" x14ac:dyDescent="0.3">
      <c r="A83" s="37"/>
      <c r="B83" s="11" t="s">
        <v>14</v>
      </c>
      <c r="C83" s="8">
        <f>SUM(C82)</f>
        <v>300000</v>
      </c>
    </row>
    <row r="84" spans="1:3" s="10" customFormat="1" ht="15.75" customHeight="1" x14ac:dyDescent="0.3">
      <c r="A84" s="42" t="s">
        <v>15</v>
      </c>
      <c r="B84" s="45"/>
      <c r="C84" s="46"/>
    </row>
    <row r="85" spans="1:3" s="10" customFormat="1" ht="46.8" x14ac:dyDescent="0.3">
      <c r="A85" s="37" t="s">
        <v>38</v>
      </c>
      <c r="B85" s="6" t="s">
        <v>151</v>
      </c>
      <c r="C85" s="7">
        <v>1000000</v>
      </c>
    </row>
    <row r="86" spans="1:3" s="10" customFormat="1" ht="46.8" x14ac:dyDescent="0.3">
      <c r="A86" s="37" t="s">
        <v>40</v>
      </c>
      <c r="B86" s="6" t="s">
        <v>232</v>
      </c>
      <c r="C86" s="7">
        <v>4500000</v>
      </c>
    </row>
    <row r="87" spans="1:3" s="10" customFormat="1" ht="31.2" x14ac:dyDescent="0.3">
      <c r="A87" s="37" t="s">
        <v>42</v>
      </c>
      <c r="B87" s="6" t="s">
        <v>233</v>
      </c>
      <c r="C87" s="7">
        <v>1700000</v>
      </c>
    </row>
    <row r="88" spans="1:3" s="10" customFormat="1" x14ac:dyDescent="0.3">
      <c r="A88" s="39" t="s">
        <v>39</v>
      </c>
      <c r="B88" s="31" t="s">
        <v>277</v>
      </c>
      <c r="C88" s="32">
        <v>500000</v>
      </c>
    </row>
    <row r="89" spans="1:3" s="10" customFormat="1" ht="31.2" x14ac:dyDescent="0.3">
      <c r="A89" s="37" t="s">
        <v>41</v>
      </c>
      <c r="B89" s="6" t="s">
        <v>278</v>
      </c>
      <c r="C89" s="22">
        <v>2400000</v>
      </c>
    </row>
    <row r="90" spans="1:3" s="10" customFormat="1" x14ac:dyDescent="0.3">
      <c r="A90" s="37"/>
      <c r="B90" s="11" t="s">
        <v>14</v>
      </c>
      <c r="C90" s="8">
        <f>SUM(C85:C89)</f>
        <v>10100000</v>
      </c>
    </row>
    <row r="91" spans="1:3" s="10" customFormat="1" ht="15.75" customHeight="1" x14ac:dyDescent="0.3">
      <c r="A91" s="42" t="s">
        <v>16</v>
      </c>
      <c r="B91" s="45"/>
      <c r="C91" s="46"/>
    </row>
    <row r="92" spans="1:3" s="10" customFormat="1" x14ac:dyDescent="0.3">
      <c r="A92" s="37" t="s">
        <v>38</v>
      </c>
      <c r="B92" s="13" t="s">
        <v>46</v>
      </c>
      <c r="C92" s="7">
        <v>2000000</v>
      </c>
    </row>
    <row r="93" spans="1:3" s="10" customFormat="1" x14ac:dyDescent="0.3">
      <c r="A93" s="37" t="s">
        <v>40</v>
      </c>
      <c r="B93" s="13" t="s">
        <v>128</v>
      </c>
      <c r="C93" s="7">
        <v>2000000</v>
      </c>
    </row>
    <row r="94" spans="1:3" s="10" customFormat="1" ht="31.2" x14ac:dyDescent="0.3">
      <c r="A94" s="37" t="s">
        <v>42</v>
      </c>
      <c r="B94" s="6" t="s">
        <v>279</v>
      </c>
      <c r="C94" s="7">
        <v>2280000</v>
      </c>
    </row>
    <row r="95" spans="1:3" s="10" customFormat="1" ht="31.2" x14ac:dyDescent="0.3">
      <c r="A95" s="37" t="s">
        <v>39</v>
      </c>
      <c r="B95" s="6" t="s">
        <v>280</v>
      </c>
      <c r="C95" s="7">
        <v>1000000</v>
      </c>
    </row>
    <row r="96" spans="1:3" s="10" customFormat="1" ht="31.2" x14ac:dyDescent="0.3">
      <c r="A96" s="37" t="s">
        <v>41</v>
      </c>
      <c r="B96" s="6" t="s">
        <v>281</v>
      </c>
      <c r="C96" s="7">
        <v>1000000</v>
      </c>
    </row>
    <row r="97" spans="1:170" s="10" customFormat="1" ht="31.2" x14ac:dyDescent="0.3">
      <c r="A97" s="37" t="s">
        <v>43</v>
      </c>
      <c r="B97" s="6" t="s">
        <v>234</v>
      </c>
      <c r="C97" s="22">
        <v>420000</v>
      </c>
    </row>
    <row r="98" spans="1:170" s="10" customFormat="1" ht="31.2" x14ac:dyDescent="0.3">
      <c r="A98" s="37" t="s">
        <v>44</v>
      </c>
      <c r="B98" s="6" t="s">
        <v>282</v>
      </c>
      <c r="C98" s="22">
        <v>428000</v>
      </c>
    </row>
    <row r="99" spans="1:170" s="10" customFormat="1" ht="46.8" x14ac:dyDescent="0.3">
      <c r="A99" s="37" t="s">
        <v>86</v>
      </c>
      <c r="B99" s="6" t="s">
        <v>283</v>
      </c>
      <c r="C99" s="22">
        <v>400000</v>
      </c>
    </row>
    <row r="100" spans="1:170" s="10" customFormat="1" ht="31.2" x14ac:dyDescent="0.3">
      <c r="A100" s="37" t="s">
        <v>87</v>
      </c>
      <c r="B100" s="6" t="s">
        <v>235</v>
      </c>
      <c r="C100" s="22">
        <v>300000</v>
      </c>
    </row>
    <row r="101" spans="1:170" s="10" customFormat="1" ht="31.2" x14ac:dyDescent="0.3">
      <c r="A101" s="37" t="s">
        <v>92</v>
      </c>
      <c r="B101" s="6" t="s">
        <v>236</v>
      </c>
      <c r="C101" s="22">
        <v>62000</v>
      </c>
    </row>
    <row r="102" spans="1:170" s="10" customFormat="1" ht="31.2" x14ac:dyDescent="0.3">
      <c r="A102" s="37" t="s">
        <v>152</v>
      </c>
      <c r="B102" s="6" t="s">
        <v>237</v>
      </c>
      <c r="C102" s="22">
        <v>640000</v>
      </c>
    </row>
    <row r="103" spans="1:170" s="10" customFormat="1" x14ac:dyDescent="0.3">
      <c r="A103" s="37"/>
      <c r="B103" s="11" t="s">
        <v>14</v>
      </c>
      <c r="C103" s="8">
        <f>SUM(C92:C102)</f>
        <v>10530000</v>
      </c>
    </row>
    <row r="104" spans="1:170" s="10" customFormat="1" ht="15.75" customHeight="1" x14ac:dyDescent="0.3">
      <c r="A104" s="42" t="s">
        <v>18</v>
      </c>
      <c r="B104" s="45"/>
      <c r="C104" s="46"/>
    </row>
    <row r="105" spans="1:170" s="10" customFormat="1" ht="31.2" x14ac:dyDescent="0.3">
      <c r="A105" s="37" t="s">
        <v>38</v>
      </c>
      <c r="B105" s="6" t="s">
        <v>284</v>
      </c>
      <c r="C105" s="7">
        <v>4365220</v>
      </c>
    </row>
    <row r="106" spans="1:170" s="10" customFormat="1" ht="31.2" x14ac:dyDescent="0.3">
      <c r="A106" s="37" t="s">
        <v>40</v>
      </c>
      <c r="B106" s="6" t="s">
        <v>238</v>
      </c>
      <c r="C106" s="22">
        <v>450000</v>
      </c>
    </row>
    <row r="107" spans="1:170" s="10" customFormat="1" ht="31.2" x14ac:dyDescent="0.3">
      <c r="A107" s="37" t="s">
        <v>42</v>
      </c>
      <c r="B107" s="6" t="s">
        <v>239</v>
      </c>
      <c r="C107" s="22">
        <v>950000</v>
      </c>
    </row>
    <row r="108" spans="1:170" s="10" customFormat="1" ht="31.2" x14ac:dyDescent="0.3">
      <c r="A108" s="37" t="s">
        <v>39</v>
      </c>
      <c r="B108" s="6" t="s">
        <v>285</v>
      </c>
      <c r="C108" s="22">
        <v>550000</v>
      </c>
    </row>
    <row r="109" spans="1:170" s="10" customFormat="1" ht="31.2" x14ac:dyDescent="0.3">
      <c r="A109" s="37" t="s">
        <v>41</v>
      </c>
      <c r="B109" s="6" t="s">
        <v>240</v>
      </c>
      <c r="C109" s="22">
        <v>300000</v>
      </c>
    </row>
    <row r="110" spans="1:170" s="10" customFormat="1" x14ac:dyDescent="0.3">
      <c r="A110" s="37"/>
      <c r="B110" s="11" t="s">
        <v>14</v>
      </c>
      <c r="C110" s="8">
        <f>SUM(C105:C109)</f>
        <v>6615220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</row>
    <row r="111" spans="1:170" s="10" customFormat="1" ht="15.75" customHeight="1" x14ac:dyDescent="0.3">
      <c r="A111" s="42" t="s">
        <v>3</v>
      </c>
      <c r="B111" s="45"/>
      <c r="C111" s="46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</row>
    <row r="112" spans="1:170" s="10" customFormat="1" ht="31.2" x14ac:dyDescent="0.3">
      <c r="A112" s="37" t="s">
        <v>38</v>
      </c>
      <c r="B112" s="6" t="s">
        <v>47</v>
      </c>
      <c r="C112" s="7">
        <f>3174700+1525300</f>
        <v>4700000</v>
      </c>
    </row>
    <row r="113" spans="1:3" s="10" customFormat="1" ht="31.2" x14ac:dyDescent="0.3">
      <c r="A113" s="37" t="s">
        <v>40</v>
      </c>
      <c r="B113" s="6" t="s">
        <v>153</v>
      </c>
      <c r="C113" s="7">
        <v>4000000</v>
      </c>
    </row>
    <row r="114" spans="1:3" s="10" customFormat="1" ht="31.2" x14ac:dyDescent="0.3">
      <c r="A114" s="37" t="s">
        <v>42</v>
      </c>
      <c r="B114" s="6" t="s">
        <v>129</v>
      </c>
      <c r="C114" s="7">
        <f>100000+20000</f>
        <v>120000</v>
      </c>
    </row>
    <row r="115" spans="1:3" s="10" customFormat="1" ht="31.2" x14ac:dyDescent="0.3">
      <c r="A115" s="37" t="s">
        <v>39</v>
      </c>
      <c r="B115" s="6" t="s">
        <v>241</v>
      </c>
      <c r="C115" s="22">
        <v>120000</v>
      </c>
    </row>
    <row r="116" spans="1:3" s="10" customFormat="1" ht="31.2" x14ac:dyDescent="0.3">
      <c r="A116" s="37" t="s">
        <v>41</v>
      </c>
      <c r="B116" s="6" t="s">
        <v>154</v>
      </c>
      <c r="C116" s="22">
        <v>120000</v>
      </c>
    </row>
    <row r="117" spans="1:3" s="10" customFormat="1" ht="31.2" x14ac:dyDescent="0.3">
      <c r="A117" s="37" t="s">
        <v>43</v>
      </c>
      <c r="B117" s="6" t="s">
        <v>242</v>
      </c>
      <c r="C117" s="22">
        <v>1000000</v>
      </c>
    </row>
    <row r="118" spans="1:3" s="10" customFormat="1" ht="46.8" x14ac:dyDescent="0.3">
      <c r="A118" s="37" t="s">
        <v>44</v>
      </c>
      <c r="B118" s="6" t="s">
        <v>286</v>
      </c>
      <c r="C118" s="22">
        <v>360000</v>
      </c>
    </row>
    <row r="119" spans="1:3" s="10" customFormat="1" ht="46.8" x14ac:dyDescent="0.3">
      <c r="A119" s="37" t="s">
        <v>86</v>
      </c>
      <c r="B119" s="6" t="s">
        <v>336</v>
      </c>
      <c r="C119" s="22">
        <v>140000</v>
      </c>
    </row>
    <row r="120" spans="1:3" s="10" customFormat="1" x14ac:dyDescent="0.3">
      <c r="A120" s="37"/>
      <c r="B120" s="11" t="s">
        <v>14</v>
      </c>
      <c r="C120" s="8">
        <f>SUM(C112:C119)</f>
        <v>10560000</v>
      </c>
    </row>
    <row r="121" spans="1:3" s="10" customFormat="1" ht="15.75" customHeight="1" x14ac:dyDescent="0.3">
      <c r="A121" s="42" t="s">
        <v>0</v>
      </c>
      <c r="B121" s="45"/>
      <c r="C121" s="46"/>
    </row>
    <row r="122" spans="1:3" s="10" customFormat="1" ht="31.2" x14ac:dyDescent="0.3">
      <c r="A122" s="37" t="s">
        <v>38</v>
      </c>
      <c r="B122" s="6" t="s">
        <v>84</v>
      </c>
      <c r="C122" s="7">
        <v>2660000</v>
      </c>
    </row>
    <row r="123" spans="1:3" s="10" customFormat="1" ht="31.2" x14ac:dyDescent="0.3">
      <c r="A123" s="37" t="s">
        <v>40</v>
      </c>
      <c r="B123" s="6" t="s">
        <v>155</v>
      </c>
      <c r="C123" s="22">
        <f>950000</f>
        <v>950000</v>
      </c>
    </row>
    <row r="124" spans="1:3" s="10" customFormat="1" ht="46.8" x14ac:dyDescent="0.3">
      <c r="A124" s="37" t="s">
        <v>42</v>
      </c>
      <c r="B124" s="6" t="s">
        <v>243</v>
      </c>
      <c r="C124" s="22">
        <v>1617000</v>
      </c>
    </row>
    <row r="125" spans="1:3" s="10" customFormat="1" ht="31.2" x14ac:dyDescent="0.3">
      <c r="A125" s="37" t="s">
        <v>39</v>
      </c>
      <c r="B125" s="6" t="s">
        <v>244</v>
      </c>
      <c r="C125" s="22">
        <v>263454</v>
      </c>
    </row>
    <row r="126" spans="1:3" s="10" customFormat="1" ht="46.8" x14ac:dyDescent="0.3">
      <c r="A126" s="37" t="s">
        <v>41</v>
      </c>
      <c r="B126" s="6" t="s">
        <v>287</v>
      </c>
      <c r="C126" s="22">
        <v>550000</v>
      </c>
    </row>
    <row r="127" spans="1:3" s="10" customFormat="1" ht="31.2" x14ac:dyDescent="0.3">
      <c r="A127" s="37" t="s">
        <v>43</v>
      </c>
      <c r="B127" s="6" t="s">
        <v>245</v>
      </c>
      <c r="C127" s="22">
        <v>550000</v>
      </c>
    </row>
    <row r="128" spans="1:3" s="10" customFormat="1" ht="31.2" x14ac:dyDescent="0.3">
      <c r="A128" s="37" t="s">
        <v>44</v>
      </c>
      <c r="B128" s="6" t="s">
        <v>329</v>
      </c>
      <c r="C128" s="22">
        <v>353000</v>
      </c>
    </row>
    <row r="129" spans="1:3" s="10" customFormat="1" ht="31.2" x14ac:dyDescent="0.3">
      <c r="A129" s="37" t="s">
        <v>86</v>
      </c>
      <c r="B129" s="6" t="s">
        <v>246</v>
      </c>
      <c r="C129" s="22">
        <v>286000</v>
      </c>
    </row>
    <row r="130" spans="1:3" s="10" customFormat="1" ht="31.2" x14ac:dyDescent="0.3">
      <c r="A130" s="37" t="s">
        <v>87</v>
      </c>
      <c r="B130" s="6" t="s">
        <v>247</v>
      </c>
      <c r="C130" s="22">
        <v>275000</v>
      </c>
    </row>
    <row r="131" spans="1:3" s="10" customFormat="1" ht="46.8" x14ac:dyDescent="0.3">
      <c r="A131" s="37" t="s">
        <v>92</v>
      </c>
      <c r="B131" s="6" t="s">
        <v>288</v>
      </c>
      <c r="C131" s="22">
        <v>236000</v>
      </c>
    </row>
    <row r="132" spans="1:3" s="10" customFormat="1" x14ac:dyDescent="0.3">
      <c r="A132" s="37"/>
      <c r="B132" s="11" t="s">
        <v>14</v>
      </c>
      <c r="C132" s="8">
        <f>SUM(C122:C131)</f>
        <v>7740454</v>
      </c>
    </row>
    <row r="133" spans="1:3" s="10" customFormat="1" ht="15.75" customHeight="1" x14ac:dyDescent="0.3">
      <c r="A133" s="42" t="s">
        <v>17</v>
      </c>
      <c r="B133" s="45"/>
      <c r="C133" s="46"/>
    </row>
    <row r="134" spans="1:3" s="10" customFormat="1" x14ac:dyDescent="0.3">
      <c r="A134" s="37" t="s">
        <v>38</v>
      </c>
      <c r="B134" s="6" t="s">
        <v>35</v>
      </c>
      <c r="C134" s="7">
        <f>5868840+764059</f>
        <v>6632899</v>
      </c>
    </row>
    <row r="135" spans="1:3" s="10" customFormat="1" ht="31.2" x14ac:dyDescent="0.3">
      <c r="A135" s="37" t="s">
        <v>40</v>
      </c>
      <c r="B135" s="6" t="s">
        <v>248</v>
      </c>
      <c r="C135" s="7">
        <v>428388</v>
      </c>
    </row>
    <row r="136" spans="1:3" s="10" customFormat="1" ht="31.2" x14ac:dyDescent="0.3">
      <c r="A136" s="37" t="s">
        <v>42</v>
      </c>
      <c r="B136" s="21" t="s">
        <v>249</v>
      </c>
      <c r="C136" s="23">
        <v>198720</v>
      </c>
    </row>
    <row r="137" spans="1:3" s="10" customFormat="1" ht="31.2" x14ac:dyDescent="0.3">
      <c r="A137" s="37" t="s">
        <v>39</v>
      </c>
      <c r="B137" s="21" t="s">
        <v>250</v>
      </c>
      <c r="C137" s="23">
        <v>764059</v>
      </c>
    </row>
    <row r="138" spans="1:3" s="10" customFormat="1" ht="31.2" x14ac:dyDescent="0.3">
      <c r="A138" s="37" t="s">
        <v>41</v>
      </c>
      <c r="B138" s="21" t="s">
        <v>251</v>
      </c>
      <c r="C138" s="23">
        <v>947413</v>
      </c>
    </row>
    <row r="139" spans="1:3" s="10" customFormat="1" x14ac:dyDescent="0.3">
      <c r="A139" s="37"/>
      <c r="B139" s="11" t="s">
        <v>14</v>
      </c>
      <c r="C139" s="8">
        <f>SUM(C134:C138)</f>
        <v>8971479</v>
      </c>
    </row>
    <row r="140" spans="1:3" s="10" customFormat="1" ht="15.75" customHeight="1" x14ac:dyDescent="0.3">
      <c r="A140" s="42" t="s">
        <v>1</v>
      </c>
      <c r="B140" s="45"/>
      <c r="C140" s="46"/>
    </row>
    <row r="141" spans="1:3" s="10" customFormat="1" ht="21.75" customHeight="1" x14ac:dyDescent="0.3">
      <c r="A141" s="37" t="s">
        <v>38</v>
      </c>
      <c r="B141" s="6" t="s">
        <v>183</v>
      </c>
      <c r="C141" s="7">
        <v>5000000</v>
      </c>
    </row>
    <row r="142" spans="1:3" s="10" customFormat="1" x14ac:dyDescent="0.3">
      <c r="A142" s="37"/>
      <c r="B142" s="11" t="s">
        <v>14</v>
      </c>
      <c r="C142" s="8">
        <f>SUM(C141:C141)</f>
        <v>5000000</v>
      </c>
    </row>
    <row r="143" spans="1:3" s="10" customFormat="1" ht="15.75" customHeight="1" x14ac:dyDescent="0.3">
      <c r="A143" s="42" t="s">
        <v>22</v>
      </c>
      <c r="B143" s="45"/>
      <c r="C143" s="46"/>
    </row>
    <row r="144" spans="1:3" s="10" customFormat="1" ht="33.75" customHeight="1" x14ac:dyDescent="0.3">
      <c r="A144" s="37" t="s">
        <v>38</v>
      </c>
      <c r="B144" s="6" t="s">
        <v>184</v>
      </c>
      <c r="C144" s="7">
        <v>2000000</v>
      </c>
    </row>
    <row r="145" spans="1:4" s="10" customFormat="1" x14ac:dyDescent="0.3">
      <c r="A145" s="37"/>
      <c r="B145" s="11" t="s">
        <v>14</v>
      </c>
      <c r="C145" s="8">
        <f>C144</f>
        <v>2000000</v>
      </c>
    </row>
    <row r="146" spans="1:4" s="10" customFormat="1" x14ac:dyDescent="0.3">
      <c r="A146" s="37"/>
      <c r="B146" s="11" t="s">
        <v>52</v>
      </c>
      <c r="C146" s="8">
        <f>C139+C132+C120+C110+C103+C80+C74+C67+C142+C90+C83+C145</f>
        <v>133276524</v>
      </c>
    </row>
    <row r="147" spans="1:4" s="10" customFormat="1" ht="15.75" customHeight="1" x14ac:dyDescent="0.3">
      <c r="A147" s="50" t="s">
        <v>53</v>
      </c>
      <c r="B147" s="51"/>
      <c r="C147" s="52"/>
    </row>
    <row r="148" spans="1:4" s="10" customFormat="1" ht="15.75" customHeight="1" x14ac:dyDescent="0.3">
      <c r="A148" s="42" t="s">
        <v>1</v>
      </c>
      <c r="B148" s="45"/>
      <c r="C148" s="46"/>
    </row>
    <row r="149" spans="1:4" s="10" customFormat="1" ht="31.2" x14ac:dyDescent="0.3">
      <c r="A149" s="37" t="s">
        <v>38</v>
      </c>
      <c r="B149" s="6" t="s">
        <v>64</v>
      </c>
      <c r="C149" s="7">
        <f>8000000+2420000</f>
        <v>10420000</v>
      </c>
    </row>
    <row r="150" spans="1:4" s="10" customFormat="1" hidden="1" x14ac:dyDescent="0.3">
      <c r="A150" s="37" t="s">
        <v>40</v>
      </c>
      <c r="B150" s="6" t="s">
        <v>135</v>
      </c>
      <c r="C150" s="7">
        <f>64000-64000</f>
        <v>0</v>
      </c>
    </row>
    <row r="151" spans="1:4" s="10" customFormat="1" x14ac:dyDescent="0.3">
      <c r="A151" s="37"/>
      <c r="B151" s="11" t="s">
        <v>14</v>
      </c>
      <c r="C151" s="8">
        <f>SUM(C149:C150)</f>
        <v>10420000</v>
      </c>
    </row>
    <row r="152" spans="1:4" s="10" customFormat="1" ht="41.25" customHeight="1" x14ac:dyDescent="0.3">
      <c r="A152" s="42" t="s">
        <v>103</v>
      </c>
      <c r="B152" s="45"/>
      <c r="C152" s="46"/>
    </row>
    <row r="153" spans="1:4" s="10" customFormat="1" ht="62.4" x14ac:dyDescent="0.3">
      <c r="A153" s="37" t="s">
        <v>38</v>
      </c>
      <c r="B153" s="6" t="s">
        <v>289</v>
      </c>
      <c r="C153" s="7">
        <v>547074</v>
      </c>
    </row>
    <row r="154" spans="1:4" s="10" customFormat="1" ht="62.4" x14ac:dyDescent="0.3">
      <c r="A154" s="37" t="s">
        <v>40</v>
      </c>
      <c r="B154" s="6" t="s">
        <v>290</v>
      </c>
      <c r="C154" s="7">
        <v>1438639</v>
      </c>
    </row>
    <row r="155" spans="1:4" s="10" customFormat="1" ht="46.8" x14ac:dyDescent="0.3">
      <c r="A155" s="37" t="s">
        <v>42</v>
      </c>
      <c r="B155" s="6" t="s">
        <v>291</v>
      </c>
      <c r="C155" s="7">
        <v>707047</v>
      </c>
    </row>
    <row r="156" spans="1:4" s="10" customFormat="1" ht="62.4" x14ac:dyDescent="0.3">
      <c r="A156" s="37" t="s">
        <v>39</v>
      </c>
      <c r="B156" s="6" t="s">
        <v>292</v>
      </c>
      <c r="C156" s="7">
        <v>391698</v>
      </c>
    </row>
    <row r="157" spans="1:4" s="10" customFormat="1" x14ac:dyDescent="0.3">
      <c r="A157" s="14"/>
      <c r="B157" s="11" t="s">
        <v>14</v>
      </c>
      <c r="C157" s="8">
        <f>SUM(C153:C156)</f>
        <v>3084458</v>
      </c>
      <c r="D157" s="35"/>
    </row>
    <row r="158" spans="1:4" s="10" customFormat="1" ht="36" customHeight="1" x14ac:dyDescent="0.3">
      <c r="A158" s="42" t="s">
        <v>156</v>
      </c>
      <c r="B158" s="45"/>
      <c r="C158" s="46"/>
      <c r="D158" s="35"/>
    </row>
    <row r="159" spans="1:4" s="10" customFormat="1" ht="62.4" x14ac:dyDescent="0.3">
      <c r="A159" s="37" t="s">
        <v>38</v>
      </c>
      <c r="B159" s="6" t="s">
        <v>293</v>
      </c>
      <c r="C159" s="7">
        <f>1100000+4524743</f>
        <v>5624743</v>
      </c>
      <c r="D159" s="35"/>
    </row>
    <row r="160" spans="1:4" s="10" customFormat="1" x14ac:dyDescent="0.3">
      <c r="A160" s="14"/>
      <c r="B160" s="11" t="s">
        <v>14</v>
      </c>
      <c r="C160" s="8">
        <f>SUM(C159)</f>
        <v>5624743</v>
      </c>
      <c r="D160" s="35"/>
    </row>
    <row r="161" spans="1:4" s="10" customFormat="1" ht="15.75" customHeight="1" x14ac:dyDescent="0.3">
      <c r="A161" s="42" t="s">
        <v>72</v>
      </c>
      <c r="B161" s="45"/>
      <c r="C161" s="46"/>
      <c r="D161" s="35"/>
    </row>
    <row r="162" spans="1:4" s="10" customFormat="1" ht="31.2" x14ac:dyDescent="0.3">
      <c r="A162" s="37" t="s">
        <v>38</v>
      </c>
      <c r="B162" s="6" t="s">
        <v>208</v>
      </c>
      <c r="C162" s="7">
        <v>2192500</v>
      </c>
      <c r="D162" s="35"/>
    </row>
    <row r="163" spans="1:4" s="10" customFormat="1" x14ac:dyDescent="0.3">
      <c r="A163" s="14"/>
      <c r="B163" s="11" t="s">
        <v>14</v>
      </c>
      <c r="C163" s="8">
        <f>SUM(C162)</f>
        <v>2192500</v>
      </c>
      <c r="D163" s="35"/>
    </row>
    <row r="164" spans="1:4" s="10" customFormat="1" ht="32.25" customHeight="1" x14ac:dyDescent="0.3">
      <c r="A164" s="42" t="s">
        <v>31</v>
      </c>
      <c r="B164" s="45"/>
      <c r="C164" s="46"/>
      <c r="D164" s="35"/>
    </row>
    <row r="165" spans="1:4" s="10" customFormat="1" x14ac:dyDescent="0.3">
      <c r="A165" s="37" t="s">
        <v>38</v>
      </c>
      <c r="B165" s="6" t="s">
        <v>252</v>
      </c>
      <c r="C165" s="7">
        <v>1000000</v>
      </c>
      <c r="D165" s="35"/>
    </row>
    <row r="166" spans="1:4" s="10" customFormat="1" x14ac:dyDescent="0.3">
      <c r="A166" s="14"/>
      <c r="B166" s="11" t="s">
        <v>14</v>
      </c>
      <c r="C166" s="8">
        <f>SUM(C165)</f>
        <v>1000000</v>
      </c>
      <c r="D166" s="35"/>
    </row>
    <row r="167" spans="1:4" s="10" customFormat="1" ht="15.75" customHeight="1" x14ac:dyDescent="0.3">
      <c r="A167" s="42" t="s">
        <v>89</v>
      </c>
      <c r="B167" s="45"/>
      <c r="C167" s="46"/>
    </row>
    <row r="168" spans="1:4" s="10" customFormat="1" ht="31.2" x14ac:dyDescent="0.3">
      <c r="A168" s="37" t="s">
        <v>38</v>
      </c>
      <c r="B168" s="12" t="s">
        <v>157</v>
      </c>
      <c r="C168" s="7">
        <f>2000000+551120</f>
        <v>2551120</v>
      </c>
    </row>
    <row r="169" spans="1:4" s="10" customFormat="1" ht="46.8" x14ac:dyDescent="0.3">
      <c r="A169" s="37" t="s">
        <v>40</v>
      </c>
      <c r="B169" s="12" t="s">
        <v>158</v>
      </c>
      <c r="C169" s="7">
        <f>800000-90000</f>
        <v>710000</v>
      </c>
    </row>
    <row r="170" spans="1:4" s="10" customFormat="1" ht="31.2" x14ac:dyDescent="0.3">
      <c r="A170" s="37" t="s">
        <v>42</v>
      </c>
      <c r="B170" s="12" t="s">
        <v>209</v>
      </c>
      <c r="C170" s="7">
        <f>300000+188162</f>
        <v>488162</v>
      </c>
    </row>
    <row r="171" spans="1:4" s="10" customFormat="1" ht="62.4" x14ac:dyDescent="0.3">
      <c r="A171" s="37" t="s">
        <v>39</v>
      </c>
      <c r="B171" s="12" t="s">
        <v>330</v>
      </c>
      <c r="C171" s="7">
        <f>728499-33514</f>
        <v>694985</v>
      </c>
    </row>
    <row r="172" spans="1:4" s="10" customFormat="1" x14ac:dyDescent="0.3">
      <c r="A172" s="37"/>
      <c r="B172" s="11" t="s">
        <v>14</v>
      </c>
      <c r="C172" s="8">
        <f>SUM(C168:C171)</f>
        <v>4444267</v>
      </c>
    </row>
    <row r="173" spans="1:4" s="10" customFormat="1" ht="15.75" customHeight="1" x14ac:dyDescent="0.3">
      <c r="A173" s="42" t="s">
        <v>22</v>
      </c>
      <c r="B173" s="45"/>
      <c r="C173" s="46"/>
    </row>
    <row r="174" spans="1:4" s="10" customFormat="1" ht="31.2" x14ac:dyDescent="0.3">
      <c r="A174" s="37" t="s">
        <v>38</v>
      </c>
      <c r="B174" s="6" t="s">
        <v>227</v>
      </c>
      <c r="C174" s="7">
        <v>100000</v>
      </c>
    </row>
    <row r="175" spans="1:4" s="10" customFormat="1" x14ac:dyDescent="0.3">
      <c r="A175" s="14"/>
      <c r="B175" s="11" t="s">
        <v>14</v>
      </c>
      <c r="C175" s="8">
        <f>SUM(C174)</f>
        <v>100000</v>
      </c>
    </row>
    <row r="176" spans="1:4" s="10" customFormat="1" x14ac:dyDescent="0.3">
      <c r="A176" s="37"/>
      <c r="B176" s="11" t="s">
        <v>90</v>
      </c>
      <c r="C176" s="8">
        <f>C160+C157+C151+C163+C172+C166+C175</f>
        <v>26865968</v>
      </c>
    </row>
    <row r="177" spans="1:6" s="10" customFormat="1" ht="15.75" customHeight="1" x14ac:dyDescent="0.3">
      <c r="A177" s="50" t="s">
        <v>67</v>
      </c>
      <c r="B177" s="51"/>
      <c r="C177" s="52"/>
    </row>
    <row r="178" spans="1:6" s="10" customFormat="1" ht="15.75" customHeight="1" x14ac:dyDescent="0.3">
      <c r="A178" s="42" t="s">
        <v>22</v>
      </c>
      <c r="B178" s="45"/>
      <c r="C178" s="46"/>
    </row>
    <row r="179" spans="1:6" s="10" customFormat="1" ht="31.2" x14ac:dyDescent="0.3">
      <c r="A179" s="37" t="s">
        <v>38</v>
      </c>
      <c r="B179" s="12" t="s">
        <v>253</v>
      </c>
      <c r="C179" s="7">
        <v>405194</v>
      </c>
    </row>
    <row r="180" spans="1:6" s="10" customFormat="1" ht="31.2" x14ac:dyDescent="0.3">
      <c r="A180" s="37" t="s">
        <v>40</v>
      </c>
      <c r="B180" s="12" t="s">
        <v>294</v>
      </c>
      <c r="C180" s="7">
        <v>70626</v>
      </c>
    </row>
    <row r="181" spans="1:6" s="10" customFormat="1" x14ac:dyDescent="0.3">
      <c r="A181" s="39" t="s">
        <v>42</v>
      </c>
      <c r="B181" s="41" t="s">
        <v>325</v>
      </c>
      <c r="C181" s="32">
        <v>133045</v>
      </c>
    </row>
    <row r="182" spans="1:6" s="10" customFormat="1" x14ac:dyDescent="0.3">
      <c r="A182" s="39" t="s">
        <v>39</v>
      </c>
      <c r="B182" s="41" t="s">
        <v>331</v>
      </c>
      <c r="C182" s="32">
        <v>341135</v>
      </c>
    </row>
    <row r="183" spans="1:6" s="10" customFormat="1" ht="46.8" x14ac:dyDescent="0.3">
      <c r="A183" s="37" t="s">
        <v>41</v>
      </c>
      <c r="B183" s="6" t="s">
        <v>185</v>
      </c>
      <c r="C183" s="22">
        <f>492302+204247</f>
        <v>696549</v>
      </c>
      <c r="F183" s="38"/>
    </row>
    <row r="184" spans="1:6" s="10" customFormat="1" x14ac:dyDescent="0.3">
      <c r="A184" s="37"/>
      <c r="B184" s="11" t="s">
        <v>14</v>
      </c>
      <c r="C184" s="8">
        <f>SUM(C179:C183)</f>
        <v>1646549</v>
      </c>
    </row>
    <row r="185" spans="1:6" s="10" customFormat="1" ht="15.75" customHeight="1" x14ac:dyDescent="0.3">
      <c r="A185" s="42" t="s">
        <v>16</v>
      </c>
      <c r="B185" s="45"/>
      <c r="C185" s="46"/>
    </row>
    <row r="186" spans="1:6" s="10" customFormat="1" ht="46.8" x14ac:dyDescent="0.3">
      <c r="A186" s="37" t="s">
        <v>38</v>
      </c>
      <c r="B186" s="6" t="s">
        <v>159</v>
      </c>
      <c r="C186" s="7">
        <v>490308</v>
      </c>
    </row>
    <row r="187" spans="1:6" s="10" customFormat="1" x14ac:dyDescent="0.3">
      <c r="A187" s="37"/>
      <c r="B187" s="11" t="s">
        <v>14</v>
      </c>
      <c r="C187" s="8">
        <f>C186</f>
        <v>490308</v>
      </c>
    </row>
    <row r="188" spans="1:6" s="10" customFormat="1" ht="15.75" customHeight="1" x14ac:dyDescent="0.3">
      <c r="A188" s="42" t="s">
        <v>0</v>
      </c>
      <c r="B188" s="45"/>
      <c r="C188" s="46"/>
    </row>
    <row r="189" spans="1:6" s="10" customFormat="1" ht="31.2" x14ac:dyDescent="0.3">
      <c r="A189" s="37" t="s">
        <v>38</v>
      </c>
      <c r="B189" s="6" t="s">
        <v>210</v>
      </c>
      <c r="C189" s="7">
        <v>300000</v>
      </c>
    </row>
    <row r="190" spans="1:6" s="10" customFormat="1" x14ac:dyDescent="0.3">
      <c r="A190" s="37"/>
      <c r="B190" s="11" t="s">
        <v>14</v>
      </c>
      <c r="C190" s="8">
        <f>C189</f>
        <v>300000</v>
      </c>
    </row>
    <row r="191" spans="1:6" s="10" customFormat="1" ht="15.75" customHeight="1" x14ac:dyDescent="0.3">
      <c r="A191" s="42" t="s">
        <v>29</v>
      </c>
      <c r="B191" s="45"/>
      <c r="C191" s="46"/>
    </row>
    <row r="192" spans="1:6" s="10" customFormat="1" ht="31.2" x14ac:dyDescent="0.3">
      <c r="A192" s="37" t="s">
        <v>38</v>
      </c>
      <c r="B192" s="6" t="s">
        <v>186</v>
      </c>
      <c r="C192" s="7">
        <v>2381093</v>
      </c>
    </row>
    <row r="193" spans="1:3" s="10" customFormat="1" x14ac:dyDescent="0.3">
      <c r="A193" s="37"/>
      <c r="B193" s="11" t="s">
        <v>14</v>
      </c>
      <c r="C193" s="8">
        <f>C192</f>
        <v>2381093</v>
      </c>
    </row>
    <row r="194" spans="1:3" s="10" customFormat="1" x14ac:dyDescent="0.3">
      <c r="A194" s="37"/>
      <c r="B194" s="11" t="s">
        <v>54</v>
      </c>
      <c r="C194" s="8">
        <f>C187+C190+C193+C184</f>
        <v>4817950</v>
      </c>
    </row>
    <row r="195" spans="1:3" s="10" customFormat="1" ht="15.75" customHeight="1" x14ac:dyDescent="0.3">
      <c r="A195" s="50" t="s">
        <v>91</v>
      </c>
      <c r="B195" s="51"/>
      <c r="C195" s="52"/>
    </row>
    <row r="196" spans="1:3" s="10" customFormat="1" ht="15.75" customHeight="1" x14ac:dyDescent="0.3">
      <c r="A196" s="42" t="s">
        <v>89</v>
      </c>
      <c r="B196" s="45"/>
      <c r="C196" s="46"/>
    </row>
    <row r="197" spans="1:3" s="10" customFormat="1" ht="40.5" customHeight="1" x14ac:dyDescent="0.3">
      <c r="A197" s="37" t="s">
        <v>38</v>
      </c>
      <c r="B197" s="12" t="s">
        <v>160</v>
      </c>
      <c r="C197" s="7">
        <f>691305-641305</f>
        <v>50000</v>
      </c>
    </row>
    <row r="198" spans="1:3" s="10" customFormat="1" ht="29.4" customHeight="1" x14ac:dyDescent="0.3">
      <c r="A198" s="37" t="s">
        <v>40</v>
      </c>
      <c r="B198" s="12" t="s">
        <v>161</v>
      </c>
      <c r="C198" s="7">
        <f>650000+399974</f>
        <v>1049974</v>
      </c>
    </row>
    <row r="199" spans="1:3" s="10" customFormat="1" ht="42" customHeight="1" x14ac:dyDescent="0.3">
      <c r="A199" s="37" t="s">
        <v>42</v>
      </c>
      <c r="B199" s="12" t="s">
        <v>211</v>
      </c>
      <c r="C199" s="7">
        <f>142000-92000</f>
        <v>50000</v>
      </c>
    </row>
    <row r="200" spans="1:3" s="10" customFormat="1" ht="31.2" x14ac:dyDescent="0.3">
      <c r="A200" s="37" t="s">
        <v>39</v>
      </c>
      <c r="B200" s="12" t="s">
        <v>136</v>
      </c>
      <c r="C200" s="7">
        <f>8000-328</f>
        <v>7672</v>
      </c>
    </row>
    <row r="201" spans="1:3" s="10" customFormat="1" ht="46.8" x14ac:dyDescent="0.3">
      <c r="A201" s="37" t="s">
        <v>41</v>
      </c>
      <c r="B201" s="12" t="s">
        <v>254</v>
      </c>
      <c r="C201" s="7">
        <f>20000-5609</f>
        <v>14391</v>
      </c>
    </row>
    <row r="202" spans="1:3" s="10" customFormat="1" ht="31.2" x14ac:dyDescent="0.3">
      <c r="A202" s="37" t="s">
        <v>43</v>
      </c>
      <c r="B202" s="12" t="s">
        <v>212</v>
      </c>
      <c r="C202" s="7">
        <f>5000-500</f>
        <v>4500</v>
      </c>
    </row>
    <row r="203" spans="1:3" s="10" customFormat="1" x14ac:dyDescent="0.3">
      <c r="A203" s="37"/>
      <c r="B203" s="11" t="s">
        <v>14</v>
      </c>
      <c r="C203" s="8">
        <f>SUM(C197:C202)</f>
        <v>1176537</v>
      </c>
    </row>
    <row r="204" spans="1:3" s="10" customFormat="1" x14ac:dyDescent="0.3">
      <c r="A204" s="42" t="s">
        <v>30</v>
      </c>
      <c r="B204" s="45"/>
      <c r="C204" s="46"/>
    </row>
    <row r="205" spans="1:3" s="10" customFormat="1" ht="46.8" x14ac:dyDescent="0.3">
      <c r="A205" s="37" t="s">
        <v>38</v>
      </c>
      <c r="B205" s="6" t="s">
        <v>265</v>
      </c>
      <c r="C205" s="8">
        <v>0</v>
      </c>
    </row>
    <row r="206" spans="1:3" s="10" customFormat="1" x14ac:dyDescent="0.3">
      <c r="A206" s="37"/>
      <c r="B206" s="11" t="s">
        <v>14</v>
      </c>
      <c r="C206" s="8">
        <f>C205</f>
        <v>0</v>
      </c>
    </row>
    <row r="207" spans="1:3" s="10" customFormat="1" x14ac:dyDescent="0.3">
      <c r="A207" s="37"/>
      <c r="B207" s="11" t="s">
        <v>118</v>
      </c>
      <c r="C207" s="8">
        <f>C203+C206</f>
        <v>1176537</v>
      </c>
    </row>
    <row r="208" spans="1:3" s="10" customFormat="1" x14ac:dyDescent="0.3">
      <c r="A208" s="37"/>
      <c r="B208" s="11" t="s">
        <v>4</v>
      </c>
      <c r="C208" s="8">
        <f>C24+C194+C176+C146+C45+C53+C207</f>
        <v>182629279</v>
      </c>
    </row>
    <row r="209" spans="1:3" s="10" customFormat="1" x14ac:dyDescent="0.3">
      <c r="A209" s="62"/>
      <c r="B209" s="43"/>
      <c r="C209" s="44"/>
    </row>
    <row r="210" spans="1:3" s="10" customFormat="1" ht="15.75" customHeight="1" x14ac:dyDescent="0.3">
      <c r="A210" s="59" t="s">
        <v>28</v>
      </c>
      <c r="B210" s="60"/>
      <c r="C210" s="61"/>
    </row>
    <row r="211" spans="1:3" s="10" customFormat="1" ht="24.75" customHeight="1" x14ac:dyDescent="0.3">
      <c r="A211" s="50" t="s">
        <v>179</v>
      </c>
      <c r="B211" s="51"/>
      <c r="C211" s="52"/>
    </row>
    <row r="212" spans="1:3" s="10" customFormat="1" ht="24.75" customHeight="1" x14ac:dyDescent="0.3">
      <c r="A212" s="42" t="s">
        <v>1</v>
      </c>
      <c r="B212" s="45"/>
      <c r="C212" s="46"/>
    </row>
    <row r="213" spans="1:3" s="10" customFormat="1" ht="31.2" x14ac:dyDescent="0.3">
      <c r="A213" s="37" t="s">
        <v>38</v>
      </c>
      <c r="B213" s="6" t="s">
        <v>181</v>
      </c>
      <c r="C213" s="7">
        <v>693645</v>
      </c>
    </row>
    <row r="214" spans="1:3" s="10" customFormat="1" ht="31.2" x14ac:dyDescent="0.3">
      <c r="A214" s="37" t="s">
        <v>40</v>
      </c>
      <c r="B214" s="6" t="s">
        <v>187</v>
      </c>
      <c r="C214" s="7">
        <v>50000</v>
      </c>
    </row>
    <row r="215" spans="1:3" s="10" customFormat="1" x14ac:dyDescent="0.3">
      <c r="A215" s="37"/>
      <c r="B215" s="11" t="s">
        <v>14</v>
      </c>
      <c r="C215" s="8">
        <f>SUM(C213:C214)</f>
        <v>743645</v>
      </c>
    </row>
    <row r="216" spans="1:3" s="10" customFormat="1" ht="30.6" customHeight="1" x14ac:dyDescent="0.3">
      <c r="A216" s="42" t="s">
        <v>255</v>
      </c>
      <c r="B216" s="45"/>
      <c r="C216" s="46"/>
    </row>
    <row r="217" spans="1:3" s="10" customFormat="1" ht="31.2" x14ac:dyDescent="0.3">
      <c r="A217" s="37" t="s">
        <v>38</v>
      </c>
      <c r="B217" s="6" t="s">
        <v>182</v>
      </c>
      <c r="C217" s="7">
        <v>456355</v>
      </c>
    </row>
    <row r="218" spans="1:3" s="10" customFormat="1" x14ac:dyDescent="0.3">
      <c r="A218" s="37"/>
      <c r="B218" s="11" t="s">
        <v>14</v>
      </c>
      <c r="C218" s="8">
        <f>SUM(C217)</f>
        <v>456355</v>
      </c>
    </row>
    <row r="219" spans="1:3" s="10" customFormat="1" x14ac:dyDescent="0.3">
      <c r="A219" s="37"/>
      <c r="B219" s="11" t="s">
        <v>180</v>
      </c>
      <c r="C219" s="8">
        <f>SUM(C215+C218)</f>
        <v>1200000</v>
      </c>
    </row>
    <row r="220" spans="1:3" s="10" customFormat="1" ht="26.25" customHeight="1" x14ac:dyDescent="0.3">
      <c r="A220" s="50" t="s">
        <v>56</v>
      </c>
      <c r="B220" s="51"/>
      <c r="C220" s="52"/>
    </row>
    <row r="221" spans="1:3" s="10" customFormat="1" ht="22.8" customHeight="1" x14ac:dyDescent="0.3">
      <c r="A221" s="42" t="s">
        <v>22</v>
      </c>
      <c r="B221" s="45"/>
      <c r="C221" s="46"/>
    </row>
    <row r="222" spans="1:3" s="10" customFormat="1" ht="31.2" x14ac:dyDescent="0.3">
      <c r="A222" s="37" t="s">
        <v>38</v>
      </c>
      <c r="B222" s="6" t="s">
        <v>78</v>
      </c>
      <c r="C222" s="7">
        <v>150000</v>
      </c>
    </row>
    <row r="223" spans="1:3" s="10" customFormat="1" x14ac:dyDescent="0.3">
      <c r="A223" s="37"/>
      <c r="B223" s="11" t="s">
        <v>14</v>
      </c>
      <c r="C223" s="8">
        <f>SUM(C222)</f>
        <v>150000</v>
      </c>
    </row>
    <row r="224" spans="1:3" s="10" customFormat="1" x14ac:dyDescent="0.3">
      <c r="A224" s="37"/>
      <c r="B224" s="11" t="s">
        <v>55</v>
      </c>
      <c r="C224" s="8">
        <f>SUM(C223)</f>
        <v>150000</v>
      </c>
    </row>
    <row r="225" spans="1:3" s="10" customFormat="1" ht="15.75" customHeight="1" x14ac:dyDescent="0.3">
      <c r="A225" s="50" t="s">
        <v>69</v>
      </c>
      <c r="B225" s="51"/>
      <c r="C225" s="52"/>
    </row>
    <row r="226" spans="1:3" s="10" customFormat="1" ht="15.75" customHeight="1" x14ac:dyDescent="0.3">
      <c r="A226" s="63" t="s">
        <v>6</v>
      </c>
      <c r="B226" s="64"/>
      <c r="C226" s="65"/>
    </row>
    <row r="227" spans="1:3" s="10" customFormat="1" ht="78" x14ac:dyDescent="0.3">
      <c r="A227" s="37" t="s">
        <v>38</v>
      </c>
      <c r="B227" s="6" t="s">
        <v>213</v>
      </c>
      <c r="C227" s="7">
        <v>760000</v>
      </c>
    </row>
    <row r="228" spans="1:3" s="10" customFormat="1" x14ac:dyDescent="0.3">
      <c r="A228" s="37"/>
      <c r="B228" s="11" t="s">
        <v>14</v>
      </c>
      <c r="C228" s="8">
        <f>SUM(C227)</f>
        <v>760000</v>
      </c>
    </row>
    <row r="229" spans="1:3" s="10" customFormat="1" ht="15.75" customHeight="1" x14ac:dyDescent="0.3">
      <c r="A229" s="42" t="s">
        <v>15</v>
      </c>
      <c r="B229" s="45"/>
      <c r="C229" s="46"/>
    </row>
    <row r="230" spans="1:3" s="10" customFormat="1" x14ac:dyDescent="0.3">
      <c r="A230" s="37" t="s">
        <v>38</v>
      </c>
      <c r="B230" s="6" t="s">
        <v>79</v>
      </c>
      <c r="C230" s="7">
        <v>737189</v>
      </c>
    </row>
    <row r="231" spans="1:3" s="10" customFormat="1" x14ac:dyDescent="0.3">
      <c r="A231" s="37"/>
      <c r="B231" s="11" t="s">
        <v>14</v>
      </c>
      <c r="C231" s="8">
        <f>SUM(C230)</f>
        <v>737189</v>
      </c>
    </row>
    <row r="232" spans="1:3" s="10" customFormat="1" ht="15.75" customHeight="1" x14ac:dyDescent="0.3">
      <c r="A232" s="42" t="s">
        <v>18</v>
      </c>
      <c r="B232" s="45"/>
      <c r="C232" s="46"/>
    </row>
    <row r="233" spans="1:3" s="10" customFormat="1" ht="31.2" x14ac:dyDescent="0.3">
      <c r="A233" s="37" t="s">
        <v>38</v>
      </c>
      <c r="B233" s="6" t="s">
        <v>80</v>
      </c>
      <c r="C233" s="7">
        <v>1250000</v>
      </c>
    </row>
    <row r="234" spans="1:3" s="10" customFormat="1" x14ac:dyDescent="0.3">
      <c r="A234" s="37"/>
      <c r="B234" s="11" t="s">
        <v>14</v>
      </c>
      <c r="C234" s="8">
        <f>SUM(C233)</f>
        <v>1250000</v>
      </c>
    </row>
    <row r="235" spans="1:3" s="10" customFormat="1" x14ac:dyDescent="0.3">
      <c r="A235" s="37"/>
      <c r="B235" s="11" t="s">
        <v>68</v>
      </c>
      <c r="C235" s="8">
        <f>SUM(C231+C234+C228)</f>
        <v>2747189</v>
      </c>
    </row>
    <row r="236" spans="1:3" s="10" customFormat="1" ht="15.75" customHeight="1" x14ac:dyDescent="0.3">
      <c r="A236" s="50" t="s">
        <v>57</v>
      </c>
      <c r="B236" s="51"/>
      <c r="C236" s="52"/>
    </row>
    <row r="237" spans="1:3" s="10" customFormat="1" ht="15.75" customHeight="1" x14ac:dyDescent="0.3">
      <c r="A237" s="42" t="s">
        <v>19</v>
      </c>
      <c r="B237" s="45"/>
      <c r="C237" s="46"/>
    </row>
    <row r="238" spans="1:3" s="10" customFormat="1" ht="46.8" x14ac:dyDescent="0.3">
      <c r="A238" s="37" t="s">
        <v>38</v>
      </c>
      <c r="B238" s="6" t="s">
        <v>267</v>
      </c>
      <c r="C238" s="7">
        <f>1500000-397259+250000</f>
        <v>1352741</v>
      </c>
    </row>
    <row r="239" spans="1:3" s="10" customFormat="1" ht="46.8" x14ac:dyDescent="0.3">
      <c r="A239" s="37" t="s">
        <v>40</v>
      </c>
      <c r="B239" s="6" t="s">
        <v>214</v>
      </c>
      <c r="C239" s="7">
        <f>3709200-1000000</f>
        <v>2709200</v>
      </c>
    </row>
    <row r="240" spans="1:3" s="10" customFormat="1" ht="46.8" x14ac:dyDescent="0.3">
      <c r="A240" s="37" t="s">
        <v>42</v>
      </c>
      <c r="B240" s="6" t="s">
        <v>162</v>
      </c>
      <c r="C240" s="7">
        <v>3857930</v>
      </c>
    </row>
    <row r="241" spans="1:3" s="10" customFormat="1" ht="46.8" x14ac:dyDescent="0.3">
      <c r="A241" s="37" t="s">
        <v>39</v>
      </c>
      <c r="B241" s="6" t="s">
        <v>105</v>
      </c>
      <c r="C241" s="7">
        <f>2095620-616418</f>
        <v>1479202</v>
      </c>
    </row>
    <row r="242" spans="1:3" s="10" customFormat="1" ht="62.4" x14ac:dyDescent="0.3">
      <c r="A242" s="37" t="s">
        <v>41</v>
      </c>
      <c r="B242" s="6" t="s">
        <v>104</v>
      </c>
      <c r="C242" s="7">
        <f>1892621-54605</f>
        <v>1838016</v>
      </c>
    </row>
    <row r="243" spans="1:3" s="10" customFormat="1" ht="62.4" x14ac:dyDescent="0.3">
      <c r="A243" s="37" t="s">
        <v>43</v>
      </c>
      <c r="B243" s="6" t="s">
        <v>295</v>
      </c>
      <c r="C243" s="7">
        <v>1879127</v>
      </c>
    </row>
    <row r="244" spans="1:3" s="10" customFormat="1" ht="46.8" x14ac:dyDescent="0.3">
      <c r="A244" s="37" t="s">
        <v>44</v>
      </c>
      <c r="B244" s="6" t="s">
        <v>130</v>
      </c>
      <c r="C244" s="7">
        <v>300000</v>
      </c>
    </row>
    <row r="245" spans="1:3" s="10" customFormat="1" ht="31.2" x14ac:dyDescent="0.3">
      <c r="A245" s="37" t="s">
        <v>86</v>
      </c>
      <c r="B245" s="6" t="s">
        <v>188</v>
      </c>
      <c r="C245" s="7">
        <v>1199365</v>
      </c>
    </row>
    <row r="246" spans="1:3" s="10" customFormat="1" ht="46.8" x14ac:dyDescent="0.3">
      <c r="A246" s="37" t="s">
        <v>87</v>
      </c>
      <c r="B246" s="6" t="s">
        <v>263</v>
      </c>
      <c r="C246" s="7">
        <f>0+528002</f>
        <v>528002</v>
      </c>
    </row>
    <row r="247" spans="1:3" s="10" customFormat="1" ht="31.2" x14ac:dyDescent="0.3">
      <c r="A247" s="37" t="s">
        <v>92</v>
      </c>
      <c r="B247" s="6" t="s">
        <v>264</v>
      </c>
      <c r="C247" s="7">
        <f>0+3805685</f>
        <v>3805685</v>
      </c>
    </row>
    <row r="248" spans="1:3" s="10" customFormat="1" ht="46.8" x14ac:dyDescent="0.3">
      <c r="A248" s="37" t="s">
        <v>152</v>
      </c>
      <c r="B248" s="6" t="s">
        <v>332</v>
      </c>
      <c r="C248" s="7">
        <f>0+623000</f>
        <v>623000</v>
      </c>
    </row>
    <row r="249" spans="1:3" s="10" customFormat="1" x14ac:dyDescent="0.3">
      <c r="A249" s="37"/>
      <c r="B249" s="11" t="s">
        <v>14</v>
      </c>
      <c r="C249" s="8">
        <f>SUM(C238:C248)</f>
        <v>19572268</v>
      </c>
    </row>
    <row r="250" spans="1:3" s="10" customFormat="1" ht="15.75" customHeight="1" x14ac:dyDescent="0.3">
      <c r="A250" s="42" t="s">
        <v>5</v>
      </c>
      <c r="B250" s="45"/>
      <c r="C250" s="46"/>
    </row>
    <row r="251" spans="1:3" s="10" customFormat="1" ht="46.8" x14ac:dyDescent="0.3">
      <c r="A251" s="37" t="s">
        <v>38</v>
      </c>
      <c r="B251" s="6" t="s">
        <v>163</v>
      </c>
      <c r="C251" s="7">
        <f>2511472-177658</f>
        <v>2333814</v>
      </c>
    </row>
    <row r="252" spans="1:3" s="10" customFormat="1" ht="31.2" x14ac:dyDescent="0.3">
      <c r="A252" s="37" t="s">
        <v>40</v>
      </c>
      <c r="B252" s="6" t="s">
        <v>106</v>
      </c>
      <c r="C252" s="7">
        <v>911157</v>
      </c>
    </row>
    <row r="253" spans="1:3" s="10" customFormat="1" ht="46.8" x14ac:dyDescent="0.3">
      <c r="A253" s="37" t="s">
        <v>42</v>
      </c>
      <c r="B253" s="6" t="s">
        <v>164</v>
      </c>
      <c r="C253" s="7">
        <f>892077+1268361</f>
        <v>2160438</v>
      </c>
    </row>
    <row r="254" spans="1:3" s="10" customFormat="1" ht="31.2" x14ac:dyDescent="0.3">
      <c r="A254" s="37" t="s">
        <v>39</v>
      </c>
      <c r="B254" s="6" t="s">
        <v>107</v>
      </c>
      <c r="C254" s="7">
        <v>3349179</v>
      </c>
    </row>
    <row r="255" spans="1:3" s="10" customFormat="1" ht="62.4" x14ac:dyDescent="0.3">
      <c r="A255" s="37" t="s">
        <v>41</v>
      </c>
      <c r="B255" s="6" t="s">
        <v>296</v>
      </c>
      <c r="C255" s="7">
        <v>1000000</v>
      </c>
    </row>
    <row r="256" spans="1:3" s="10" customFormat="1" ht="46.8" x14ac:dyDescent="0.3">
      <c r="A256" s="37" t="s">
        <v>43</v>
      </c>
      <c r="B256" s="6" t="s">
        <v>165</v>
      </c>
      <c r="C256" s="7">
        <v>670895</v>
      </c>
    </row>
    <row r="257" spans="1:3" s="10" customFormat="1" x14ac:dyDescent="0.3">
      <c r="A257" s="37" t="s">
        <v>44</v>
      </c>
      <c r="B257" s="6" t="s">
        <v>137</v>
      </c>
      <c r="C257" s="7">
        <v>569368</v>
      </c>
    </row>
    <row r="258" spans="1:3" s="10" customFormat="1" x14ac:dyDescent="0.3">
      <c r="A258" s="37" t="s">
        <v>86</v>
      </c>
      <c r="B258" s="6" t="s">
        <v>138</v>
      </c>
      <c r="C258" s="7">
        <v>17216</v>
      </c>
    </row>
    <row r="259" spans="1:3" s="10" customFormat="1" x14ac:dyDescent="0.3">
      <c r="A259" s="37"/>
      <c r="B259" s="11" t="s">
        <v>14</v>
      </c>
      <c r="C259" s="8">
        <f>SUM(C251:C258)</f>
        <v>11012067</v>
      </c>
    </row>
    <row r="260" spans="1:3" s="10" customFormat="1" ht="15.75" customHeight="1" x14ac:dyDescent="0.3">
      <c r="A260" s="42" t="s">
        <v>30</v>
      </c>
      <c r="B260" s="45"/>
      <c r="C260" s="46"/>
    </row>
    <row r="261" spans="1:3" s="10" customFormat="1" ht="31.2" x14ac:dyDescent="0.3">
      <c r="A261" s="37" t="s">
        <v>38</v>
      </c>
      <c r="B261" s="6" t="s">
        <v>108</v>
      </c>
      <c r="C261" s="7">
        <f>130000-40668</f>
        <v>89332</v>
      </c>
    </row>
    <row r="262" spans="1:3" s="10" customFormat="1" ht="31.2" x14ac:dyDescent="0.3">
      <c r="A262" s="37" t="s">
        <v>40</v>
      </c>
      <c r="B262" s="6" t="s">
        <v>74</v>
      </c>
      <c r="C262" s="7">
        <f>470000+99898-12096</f>
        <v>557802</v>
      </c>
    </row>
    <row r="263" spans="1:3" s="10" customFormat="1" ht="46.8" x14ac:dyDescent="0.3">
      <c r="A263" s="37" t="s">
        <v>42</v>
      </c>
      <c r="B263" s="6" t="s">
        <v>297</v>
      </c>
      <c r="C263" s="7">
        <v>5352192</v>
      </c>
    </row>
    <row r="264" spans="1:3" s="10" customFormat="1" x14ac:dyDescent="0.3">
      <c r="A264" s="37" t="s">
        <v>39</v>
      </c>
      <c r="B264" s="6" t="s">
        <v>139</v>
      </c>
      <c r="C264" s="7">
        <f>260638-31082</f>
        <v>229556</v>
      </c>
    </row>
    <row r="265" spans="1:3" s="10" customFormat="1" ht="46.8" x14ac:dyDescent="0.3">
      <c r="A265" s="37" t="s">
        <v>41</v>
      </c>
      <c r="B265" s="6" t="s">
        <v>266</v>
      </c>
      <c r="C265" s="7">
        <v>120246</v>
      </c>
    </row>
    <row r="266" spans="1:3" s="10" customFormat="1" x14ac:dyDescent="0.3">
      <c r="A266" s="37"/>
      <c r="B266" s="11" t="s">
        <v>14</v>
      </c>
      <c r="C266" s="8">
        <f>SUM(C261:C265)</f>
        <v>6349128</v>
      </c>
    </row>
    <row r="267" spans="1:3" s="10" customFormat="1" ht="15.75" customHeight="1" x14ac:dyDescent="0.3">
      <c r="A267" s="42" t="s">
        <v>6</v>
      </c>
      <c r="B267" s="45"/>
      <c r="C267" s="46"/>
    </row>
    <row r="268" spans="1:3" s="10" customFormat="1" x14ac:dyDescent="0.3">
      <c r="A268" s="37" t="s">
        <v>38</v>
      </c>
      <c r="B268" s="6" t="s">
        <v>215</v>
      </c>
      <c r="C268" s="7">
        <v>1300000</v>
      </c>
    </row>
    <row r="269" spans="1:3" s="10" customFormat="1" ht="31.2" x14ac:dyDescent="0.3">
      <c r="A269" s="37" t="s">
        <v>40</v>
      </c>
      <c r="B269" s="6" t="s">
        <v>333</v>
      </c>
      <c r="C269" s="7">
        <v>4000000</v>
      </c>
    </row>
    <row r="270" spans="1:3" s="10" customFormat="1" ht="31.2" x14ac:dyDescent="0.3">
      <c r="A270" s="37" t="s">
        <v>42</v>
      </c>
      <c r="B270" s="6" t="s">
        <v>298</v>
      </c>
      <c r="C270" s="22">
        <v>3000000</v>
      </c>
    </row>
    <row r="271" spans="1:3" s="10" customFormat="1" ht="31.2" x14ac:dyDescent="0.3">
      <c r="A271" s="37" t="s">
        <v>39</v>
      </c>
      <c r="B271" s="6" t="s">
        <v>216</v>
      </c>
      <c r="C271" s="22">
        <v>6556</v>
      </c>
    </row>
    <row r="272" spans="1:3" s="10" customFormat="1" ht="31.2" x14ac:dyDescent="0.3">
      <c r="A272" s="37" t="s">
        <v>41</v>
      </c>
      <c r="B272" s="6" t="s">
        <v>189</v>
      </c>
      <c r="C272" s="22">
        <v>4000000</v>
      </c>
    </row>
    <row r="273" spans="1:3" s="10" customFormat="1" ht="46.8" x14ac:dyDescent="0.3">
      <c r="A273" s="37" t="s">
        <v>43</v>
      </c>
      <c r="B273" s="6" t="s">
        <v>299</v>
      </c>
      <c r="C273" s="22">
        <v>0</v>
      </c>
    </row>
    <row r="274" spans="1:3" s="10" customFormat="1" ht="62.4" x14ac:dyDescent="0.3">
      <c r="A274" s="37" t="s">
        <v>44</v>
      </c>
      <c r="B274" s="6" t="s">
        <v>300</v>
      </c>
      <c r="C274" s="22">
        <v>0</v>
      </c>
    </row>
    <row r="275" spans="1:3" s="10" customFormat="1" x14ac:dyDescent="0.3">
      <c r="A275" s="37"/>
      <c r="B275" s="11" t="s">
        <v>14</v>
      </c>
      <c r="C275" s="8">
        <f>SUM(C268:C274)</f>
        <v>12306556</v>
      </c>
    </row>
    <row r="276" spans="1:3" s="10" customFormat="1" ht="15.75" customHeight="1" x14ac:dyDescent="0.3">
      <c r="A276" s="42" t="s">
        <v>34</v>
      </c>
      <c r="B276" s="45"/>
      <c r="C276" s="46"/>
    </row>
    <row r="277" spans="1:3" s="10" customFormat="1" ht="31.2" x14ac:dyDescent="0.3">
      <c r="A277" s="37" t="s">
        <v>38</v>
      </c>
      <c r="B277" s="6" t="s">
        <v>301</v>
      </c>
      <c r="C277" s="7">
        <f>600000+2400000</f>
        <v>3000000</v>
      </c>
    </row>
    <row r="278" spans="1:3" s="10" customFormat="1" x14ac:dyDescent="0.3">
      <c r="A278" s="37"/>
      <c r="B278" s="11" t="s">
        <v>14</v>
      </c>
      <c r="C278" s="8">
        <f>SUM(C277)</f>
        <v>3000000</v>
      </c>
    </row>
    <row r="279" spans="1:3" s="10" customFormat="1" ht="15.75" customHeight="1" x14ac:dyDescent="0.3">
      <c r="A279" s="42" t="s">
        <v>15</v>
      </c>
      <c r="B279" s="45"/>
      <c r="C279" s="46"/>
    </row>
    <row r="280" spans="1:3" s="10" customFormat="1" ht="62.4" x14ac:dyDescent="0.3">
      <c r="A280" s="37" t="s">
        <v>38</v>
      </c>
      <c r="B280" s="6" t="s">
        <v>302</v>
      </c>
      <c r="C280" s="7">
        <v>2816505</v>
      </c>
    </row>
    <row r="281" spans="1:3" s="10" customFormat="1" ht="46.8" x14ac:dyDescent="0.3">
      <c r="A281" s="37" t="s">
        <v>40</v>
      </c>
      <c r="B281" s="6" t="s">
        <v>303</v>
      </c>
      <c r="C281" s="7">
        <v>2050000</v>
      </c>
    </row>
    <row r="282" spans="1:3" s="10" customFormat="1" ht="46.8" x14ac:dyDescent="0.3">
      <c r="A282" s="37" t="s">
        <v>42</v>
      </c>
      <c r="B282" s="6" t="s">
        <v>256</v>
      </c>
      <c r="C282" s="7">
        <v>950000</v>
      </c>
    </row>
    <row r="283" spans="1:3" s="10" customFormat="1" ht="31.2" x14ac:dyDescent="0.3">
      <c r="A283" s="37" t="s">
        <v>39</v>
      </c>
      <c r="B283" s="6" t="s">
        <v>48</v>
      </c>
      <c r="C283" s="7">
        <v>4800000</v>
      </c>
    </row>
    <row r="284" spans="1:3" s="10" customFormat="1" ht="31.2" x14ac:dyDescent="0.3">
      <c r="A284" s="37" t="s">
        <v>41</v>
      </c>
      <c r="B284" s="6" t="s">
        <v>109</v>
      </c>
      <c r="C284" s="7">
        <v>1110000</v>
      </c>
    </row>
    <row r="285" spans="1:3" s="10" customFormat="1" ht="31.2" x14ac:dyDescent="0.3">
      <c r="A285" s="37" t="s">
        <v>43</v>
      </c>
      <c r="B285" s="6" t="s">
        <v>304</v>
      </c>
      <c r="C285" s="7">
        <v>1500000</v>
      </c>
    </row>
    <row r="286" spans="1:3" s="10" customFormat="1" x14ac:dyDescent="0.3">
      <c r="A286" s="37" t="s">
        <v>44</v>
      </c>
      <c r="B286" s="6" t="s">
        <v>190</v>
      </c>
      <c r="C286" s="7">
        <v>280741</v>
      </c>
    </row>
    <row r="287" spans="1:3" s="10" customFormat="1" ht="31.2" x14ac:dyDescent="0.3">
      <c r="A287" s="37" t="s">
        <v>86</v>
      </c>
      <c r="B287" s="12" t="s">
        <v>166</v>
      </c>
      <c r="C287" s="7">
        <v>12761</v>
      </c>
    </row>
    <row r="288" spans="1:3" s="10" customFormat="1" ht="31.2" x14ac:dyDescent="0.3">
      <c r="A288" s="37" t="s">
        <v>87</v>
      </c>
      <c r="B288" s="12" t="s">
        <v>305</v>
      </c>
      <c r="C288" s="7">
        <v>0</v>
      </c>
    </row>
    <row r="289" spans="1:3" s="10" customFormat="1" x14ac:dyDescent="0.3">
      <c r="A289" s="37"/>
      <c r="B289" s="11" t="s">
        <v>14</v>
      </c>
      <c r="C289" s="8">
        <f>SUM(C280:C288)</f>
        <v>13520007</v>
      </c>
    </row>
    <row r="290" spans="1:3" s="10" customFormat="1" ht="15.75" customHeight="1" x14ac:dyDescent="0.3">
      <c r="A290" s="42" t="s">
        <v>7</v>
      </c>
      <c r="B290" s="45"/>
      <c r="C290" s="46"/>
    </row>
    <row r="291" spans="1:3" s="10" customFormat="1" ht="31.2" x14ac:dyDescent="0.3">
      <c r="A291" s="37" t="s">
        <v>38</v>
      </c>
      <c r="B291" s="12" t="s">
        <v>306</v>
      </c>
      <c r="C291" s="7">
        <f>729542+681013</f>
        <v>1410555</v>
      </c>
    </row>
    <row r="292" spans="1:3" s="10" customFormat="1" x14ac:dyDescent="0.3">
      <c r="A292" s="37" t="s">
        <v>40</v>
      </c>
      <c r="B292" s="12" t="s">
        <v>45</v>
      </c>
      <c r="C292" s="7">
        <v>980000</v>
      </c>
    </row>
    <row r="293" spans="1:3" s="10" customFormat="1" ht="31.2" x14ac:dyDescent="0.3">
      <c r="A293" s="37" t="s">
        <v>42</v>
      </c>
      <c r="B293" s="12" t="s">
        <v>307</v>
      </c>
      <c r="C293" s="7">
        <f>1980000</f>
        <v>1980000</v>
      </c>
    </row>
    <row r="294" spans="1:3" s="10" customFormat="1" ht="31.2" x14ac:dyDescent="0.3">
      <c r="A294" s="37" t="s">
        <v>39</v>
      </c>
      <c r="B294" s="6" t="s">
        <v>191</v>
      </c>
      <c r="C294" s="7">
        <v>1500000</v>
      </c>
    </row>
    <row r="295" spans="1:3" s="10" customFormat="1" ht="31.2" x14ac:dyDescent="0.3">
      <c r="A295" s="37" t="s">
        <v>41</v>
      </c>
      <c r="B295" s="6" t="s">
        <v>192</v>
      </c>
      <c r="C295" s="7">
        <v>1150000</v>
      </c>
    </row>
    <row r="296" spans="1:3" s="10" customFormat="1" x14ac:dyDescent="0.3">
      <c r="A296" s="37"/>
      <c r="B296" s="11" t="s">
        <v>14</v>
      </c>
      <c r="C296" s="8">
        <f>SUM(C291:C295)</f>
        <v>7020555</v>
      </c>
    </row>
    <row r="297" spans="1:3" s="10" customFormat="1" ht="15.75" customHeight="1" x14ac:dyDescent="0.3">
      <c r="A297" s="42" t="s">
        <v>18</v>
      </c>
      <c r="B297" s="45"/>
      <c r="C297" s="46"/>
    </row>
    <row r="298" spans="1:3" s="10" customFormat="1" ht="31.2" x14ac:dyDescent="0.3">
      <c r="A298" s="37" t="s">
        <v>38</v>
      </c>
      <c r="B298" s="6" t="s">
        <v>308</v>
      </c>
      <c r="C298" s="7">
        <v>1375442</v>
      </c>
    </row>
    <row r="299" spans="1:3" s="10" customFormat="1" ht="46.8" x14ac:dyDescent="0.3">
      <c r="A299" s="37" t="s">
        <v>40</v>
      </c>
      <c r="B299" s="6" t="s">
        <v>140</v>
      </c>
      <c r="C299" s="7">
        <v>2451532</v>
      </c>
    </row>
    <row r="300" spans="1:3" s="10" customFormat="1" ht="31.2" x14ac:dyDescent="0.3">
      <c r="A300" s="37" t="s">
        <v>42</v>
      </c>
      <c r="B300" s="6" t="s">
        <v>193</v>
      </c>
      <c r="C300" s="7">
        <v>2200000</v>
      </c>
    </row>
    <row r="301" spans="1:3" s="10" customFormat="1" ht="31.2" x14ac:dyDescent="0.3">
      <c r="A301" s="37" t="s">
        <v>39</v>
      </c>
      <c r="B301" s="6" t="s">
        <v>167</v>
      </c>
      <c r="C301" s="7">
        <v>904727</v>
      </c>
    </row>
    <row r="302" spans="1:3" s="10" customFormat="1" x14ac:dyDescent="0.3">
      <c r="A302" s="37"/>
      <c r="B302" s="11" t="s">
        <v>14</v>
      </c>
      <c r="C302" s="8">
        <f>SUM(C298:C301)</f>
        <v>6931701</v>
      </c>
    </row>
    <row r="303" spans="1:3" s="10" customFormat="1" ht="15.75" customHeight="1" x14ac:dyDescent="0.3">
      <c r="A303" s="42" t="s">
        <v>3</v>
      </c>
      <c r="B303" s="45"/>
      <c r="C303" s="46"/>
    </row>
    <row r="304" spans="1:3" s="10" customFormat="1" x14ac:dyDescent="0.3">
      <c r="A304" s="24" t="s">
        <v>38</v>
      </c>
      <c r="B304" s="6" t="s">
        <v>309</v>
      </c>
      <c r="C304" s="22">
        <v>1226000</v>
      </c>
    </row>
    <row r="305" spans="1:3" s="10" customFormat="1" x14ac:dyDescent="0.3">
      <c r="A305" s="37"/>
      <c r="B305" s="11" t="s">
        <v>14</v>
      </c>
      <c r="C305" s="8">
        <f>SUM(C304)</f>
        <v>1226000</v>
      </c>
    </row>
    <row r="306" spans="1:3" s="10" customFormat="1" ht="24.75" customHeight="1" x14ac:dyDescent="0.3">
      <c r="A306" s="42" t="s">
        <v>8</v>
      </c>
      <c r="B306" s="45"/>
      <c r="C306" s="46"/>
    </row>
    <row r="307" spans="1:3" s="10" customFormat="1" ht="31.2" x14ac:dyDescent="0.3">
      <c r="A307" s="37" t="s">
        <v>38</v>
      </c>
      <c r="B307" s="6" t="s">
        <v>310</v>
      </c>
      <c r="C307" s="7">
        <v>4200000</v>
      </c>
    </row>
    <row r="308" spans="1:3" s="10" customFormat="1" ht="28.2" customHeight="1" x14ac:dyDescent="0.3">
      <c r="A308" s="37" t="s">
        <v>40</v>
      </c>
      <c r="B308" s="6" t="s">
        <v>123</v>
      </c>
      <c r="C308" s="7">
        <v>3700000</v>
      </c>
    </row>
    <row r="309" spans="1:3" s="10" customFormat="1" x14ac:dyDescent="0.3">
      <c r="A309" s="37"/>
      <c r="B309" s="11" t="s">
        <v>14</v>
      </c>
      <c r="C309" s="8">
        <f>SUM(C307:C308)</f>
        <v>7900000</v>
      </c>
    </row>
    <row r="310" spans="1:3" s="10" customFormat="1" ht="16.95" customHeight="1" x14ac:dyDescent="0.3">
      <c r="A310" s="42" t="s">
        <v>9</v>
      </c>
      <c r="B310" s="45"/>
      <c r="C310" s="46"/>
    </row>
    <row r="311" spans="1:3" s="10" customFormat="1" ht="28.2" customHeight="1" x14ac:dyDescent="0.3">
      <c r="A311" s="37" t="s">
        <v>38</v>
      </c>
      <c r="B311" s="12" t="s">
        <v>168</v>
      </c>
      <c r="C311" s="7">
        <f>1841924+1159343</f>
        <v>3001267</v>
      </c>
    </row>
    <row r="312" spans="1:3" s="10" customFormat="1" ht="29.4" customHeight="1" x14ac:dyDescent="0.3">
      <c r="A312" s="37" t="s">
        <v>40</v>
      </c>
      <c r="B312" s="12" t="s">
        <v>194</v>
      </c>
      <c r="C312" s="7">
        <v>1571535</v>
      </c>
    </row>
    <row r="313" spans="1:3" s="10" customFormat="1" ht="31.2" x14ac:dyDescent="0.3">
      <c r="A313" s="37" t="s">
        <v>42</v>
      </c>
      <c r="B313" s="12" t="s">
        <v>195</v>
      </c>
      <c r="C313" s="7">
        <f>479192+871028</f>
        <v>1350220</v>
      </c>
    </row>
    <row r="314" spans="1:3" s="10" customFormat="1" ht="31.2" x14ac:dyDescent="0.3">
      <c r="A314" s="37" t="s">
        <v>39</v>
      </c>
      <c r="B314" s="6" t="s">
        <v>217</v>
      </c>
      <c r="C314" s="7">
        <v>684031</v>
      </c>
    </row>
    <row r="315" spans="1:3" s="10" customFormat="1" ht="31.2" x14ac:dyDescent="0.3">
      <c r="A315" s="37" t="s">
        <v>41</v>
      </c>
      <c r="B315" s="6" t="s">
        <v>169</v>
      </c>
      <c r="C315" s="23">
        <v>1527429</v>
      </c>
    </row>
    <row r="316" spans="1:3" s="10" customFormat="1" ht="31.2" x14ac:dyDescent="0.3">
      <c r="A316" s="37" t="s">
        <v>43</v>
      </c>
      <c r="B316" s="6" t="s">
        <v>197</v>
      </c>
      <c r="C316" s="23">
        <v>1611511</v>
      </c>
    </row>
    <row r="317" spans="1:3" s="10" customFormat="1" ht="31.2" x14ac:dyDescent="0.3">
      <c r="A317" s="37" t="s">
        <v>44</v>
      </c>
      <c r="B317" s="6" t="s">
        <v>196</v>
      </c>
      <c r="C317" s="23">
        <v>150000</v>
      </c>
    </row>
    <row r="318" spans="1:3" s="10" customFormat="1" ht="31.2" x14ac:dyDescent="0.3">
      <c r="A318" s="37" t="s">
        <v>86</v>
      </c>
      <c r="B318" s="6" t="s">
        <v>170</v>
      </c>
      <c r="C318" s="23">
        <v>634254</v>
      </c>
    </row>
    <row r="319" spans="1:3" s="10" customFormat="1" x14ac:dyDescent="0.3">
      <c r="A319" s="37"/>
      <c r="B319" s="11" t="s">
        <v>14</v>
      </c>
      <c r="C319" s="8">
        <f>SUM(C311:C318)</f>
        <v>10530247</v>
      </c>
    </row>
    <row r="320" spans="1:3" s="10" customFormat="1" ht="15.75" customHeight="1" x14ac:dyDescent="0.3">
      <c r="A320" s="42" t="s">
        <v>75</v>
      </c>
      <c r="B320" s="45"/>
      <c r="C320" s="46"/>
    </row>
    <row r="321" spans="1:4" s="10" customFormat="1" ht="31.2" x14ac:dyDescent="0.3">
      <c r="A321" s="37" t="s">
        <v>38</v>
      </c>
      <c r="B321" s="6" t="s">
        <v>110</v>
      </c>
      <c r="C321" s="7">
        <f>1000000+193879</f>
        <v>1193879</v>
      </c>
    </row>
    <row r="322" spans="1:4" s="10" customFormat="1" x14ac:dyDescent="0.3">
      <c r="A322" s="37"/>
      <c r="B322" s="11" t="s">
        <v>14</v>
      </c>
      <c r="C322" s="8">
        <f>SUM(C321)</f>
        <v>1193879</v>
      </c>
    </row>
    <row r="323" spans="1:4" s="10" customFormat="1" ht="36.75" customHeight="1" x14ac:dyDescent="0.3">
      <c r="A323" s="42" t="s">
        <v>111</v>
      </c>
      <c r="B323" s="45"/>
      <c r="C323" s="46"/>
    </row>
    <row r="324" spans="1:4" s="10" customFormat="1" ht="62.4" x14ac:dyDescent="0.3">
      <c r="A324" s="37" t="s">
        <v>38</v>
      </c>
      <c r="B324" s="6" t="s">
        <v>334</v>
      </c>
      <c r="C324" s="7">
        <v>1200000</v>
      </c>
    </row>
    <row r="325" spans="1:4" ht="46.8" x14ac:dyDescent="0.3">
      <c r="A325" s="37" t="s">
        <v>40</v>
      </c>
      <c r="B325" s="6" t="s">
        <v>131</v>
      </c>
      <c r="C325" s="7">
        <v>300000</v>
      </c>
      <c r="D325" s="10"/>
    </row>
    <row r="326" spans="1:4" ht="31.2" x14ac:dyDescent="0.3">
      <c r="A326" s="37" t="s">
        <v>42</v>
      </c>
      <c r="B326" s="6" t="s">
        <v>311</v>
      </c>
      <c r="C326" s="7">
        <v>3000000</v>
      </c>
      <c r="D326" s="10"/>
    </row>
    <row r="327" spans="1:4" x14ac:dyDescent="0.3">
      <c r="A327" s="37" t="s">
        <v>39</v>
      </c>
      <c r="B327" s="6" t="s">
        <v>141</v>
      </c>
      <c r="C327" s="7">
        <v>14815</v>
      </c>
      <c r="D327" s="10"/>
    </row>
    <row r="328" spans="1:4" x14ac:dyDescent="0.3">
      <c r="A328" s="37"/>
      <c r="B328" s="11" t="s">
        <v>14</v>
      </c>
      <c r="C328" s="8">
        <f>SUM(C324:C327)</f>
        <v>4514815</v>
      </c>
      <c r="D328" s="10"/>
    </row>
    <row r="329" spans="1:4" ht="15.75" customHeight="1" x14ac:dyDescent="0.3">
      <c r="A329" s="42" t="s">
        <v>29</v>
      </c>
      <c r="B329" s="45"/>
      <c r="C329" s="46"/>
      <c r="D329" s="10"/>
    </row>
    <row r="330" spans="1:4" ht="62.4" x14ac:dyDescent="0.3">
      <c r="A330" s="37" t="s">
        <v>38</v>
      </c>
      <c r="B330" s="6" t="s">
        <v>335</v>
      </c>
      <c r="C330" s="7">
        <f>5500000+6500000+4000000</f>
        <v>16000000</v>
      </c>
      <c r="D330" s="10"/>
    </row>
    <row r="331" spans="1:4" x14ac:dyDescent="0.3">
      <c r="A331" s="37"/>
      <c r="B331" s="11" t="s">
        <v>14</v>
      </c>
      <c r="C331" s="8">
        <f>SUM(C330)</f>
        <v>16000000</v>
      </c>
      <c r="D331" s="10"/>
    </row>
    <row r="332" spans="1:4" ht="15.75" customHeight="1" x14ac:dyDescent="0.3">
      <c r="A332" s="42" t="s">
        <v>2</v>
      </c>
      <c r="B332" s="45"/>
      <c r="C332" s="46"/>
      <c r="D332" s="10"/>
    </row>
    <row r="333" spans="1:4" x14ac:dyDescent="0.3">
      <c r="A333" s="37" t="s">
        <v>38</v>
      </c>
      <c r="B333" s="6" t="s">
        <v>112</v>
      </c>
      <c r="C333" s="7">
        <f>5000000-693645</f>
        <v>4306355</v>
      </c>
      <c r="D333" s="10"/>
    </row>
    <row r="334" spans="1:4" ht="31.2" x14ac:dyDescent="0.3">
      <c r="A334" s="37" t="s">
        <v>40</v>
      </c>
      <c r="B334" s="6" t="s">
        <v>312</v>
      </c>
      <c r="C334" s="7">
        <v>39527</v>
      </c>
      <c r="D334" s="10"/>
    </row>
    <row r="335" spans="1:4" x14ac:dyDescent="0.3">
      <c r="A335" s="37"/>
      <c r="B335" s="11" t="s">
        <v>14</v>
      </c>
      <c r="C335" s="8">
        <f>SUM(C333:C334)</f>
        <v>4345882</v>
      </c>
      <c r="D335" s="10"/>
    </row>
    <row r="336" spans="1:4" ht="15.75" customHeight="1" x14ac:dyDescent="0.3">
      <c r="A336" s="42" t="s">
        <v>93</v>
      </c>
      <c r="B336" s="45"/>
      <c r="C336" s="46"/>
      <c r="D336" s="10"/>
    </row>
    <row r="337" spans="1:4" x14ac:dyDescent="0.3">
      <c r="A337" s="37" t="s">
        <v>38</v>
      </c>
      <c r="B337" s="6" t="s">
        <v>142</v>
      </c>
      <c r="C337" s="7">
        <v>442696</v>
      </c>
      <c r="D337" s="10"/>
    </row>
    <row r="338" spans="1:4" x14ac:dyDescent="0.3">
      <c r="A338" s="37"/>
      <c r="B338" s="11" t="s">
        <v>14</v>
      </c>
      <c r="C338" s="8">
        <f>SUM(C337)</f>
        <v>442696</v>
      </c>
      <c r="D338" s="10"/>
    </row>
    <row r="339" spans="1:4" ht="35.25" customHeight="1" x14ac:dyDescent="0.3">
      <c r="A339" s="42" t="s">
        <v>171</v>
      </c>
      <c r="B339" s="45"/>
      <c r="C339" s="46"/>
      <c r="D339" s="10"/>
    </row>
    <row r="340" spans="1:4" x14ac:dyDescent="0.3">
      <c r="A340" s="37" t="s">
        <v>38</v>
      </c>
      <c r="B340" s="6" t="s">
        <v>142</v>
      </c>
      <c r="C340" s="7">
        <v>378061</v>
      </c>
      <c r="D340" s="10"/>
    </row>
    <row r="341" spans="1:4" x14ac:dyDescent="0.3">
      <c r="A341" s="37"/>
      <c r="B341" s="11" t="s">
        <v>14</v>
      </c>
      <c r="C341" s="8">
        <f>SUM(C340)</f>
        <v>378061</v>
      </c>
      <c r="D341" s="10"/>
    </row>
    <row r="342" spans="1:4" ht="30.75" customHeight="1" x14ac:dyDescent="0.3">
      <c r="A342" s="42" t="s">
        <v>113</v>
      </c>
      <c r="B342" s="45"/>
      <c r="C342" s="46"/>
      <c r="D342" s="10"/>
    </row>
    <row r="343" spans="1:4" x14ac:dyDescent="0.3">
      <c r="A343" s="37" t="s">
        <v>38</v>
      </c>
      <c r="B343" s="6" t="s">
        <v>117</v>
      </c>
      <c r="C343" s="7">
        <v>146947</v>
      </c>
      <c r="D343" s="10"/>
    </row>
    <row r="344" spans="1:4" ht="11.4" customHeight="1" x14ac:dyDescent="0.3">
      <c r="A344" s="37"/>
      <c r="B344" s="11" t="s">
        <v>14</v>
      </c>
      <c r="C344" s="8">
        <f>SUM(C343)</f>
        <v>146947</v>
      </c>
      <c r="D344" s="10"/>
    </row>
    <row r="345" spans="1:4" x14ac:dyDescent="0.3">
      <c r="A345" s="37"/>
      <c r="B345" s="11" t="s">
        <v>58</v>
      </c>
      <c r="C345" s="8">
        <f>C328+C322+C319+C344+C309+C341+C302+C338+C296+C289+C278+C275+C266+C259+C249+C331+C335+C305</f>
        <v>126390809</v>
      </c>
      <c r="D345" s="10"/>
    </row>
    <row r="346" spans="1:4" ht="15.75" customHeight="1" x14ac:dyDescent="0.3">
      <c r="A346" s="50" t="s">
        <v>59</v>
      </c>
      <c r="B346" s="51"/>
      <c r="C346" s="52"/>
    </row>
    <row r="347" spans="1:4" ht="13.95" customHeight="1" x14ac:dyDescent="0.3">
      <c r="A347" s="42" t="s">
        <v>33</v>
      </c>
      <c r="B347" s="45"/>
      <c r="C347" s="46"/>
    </row>
    <row r="348" spans="1:4" ht="31.2" x14ac:dyDescent="0.3">
      <c r="A348" s="37" t="s">
        <v>38</v>
      </c>
      <c r="B348" s="6" t="s">
        <v>218</v>
      </c>
      <c r="C348" s="7">
        <v>3500000</v>
      </c>
    </row>
    <row r="349" spans="1:4" ht="31.2" x14ac:dyDescent="0.3">
      <c r="A349" s="37" t="s">
        <v>40</v>
      </c>
      <c r="B349" s="6" t="s">
        <v>219</v>
      </c>
      <c r="C349" s="7">
        <v>2500000</v>
      </c>
    </row>
    <row r="350" spans="1:4" ht="31.2" x14ac:dyDescent="0.3">
      <c r="A350" s="37" t="s">
        <v>42</v>
      </c>
      <c r="B350" s="6" t="s">
        <v>220</v>
      </c>
      <c r="C350" s="7">
        <v>290000</v>
      </c>
    </row>
    <row r="351" spans="1:4" ht="31.2" x14ac:dyDescent="0.3">
      <c r="A351" s="37" t="s">
        <v>39</v>
      </c>
      <c r="B351" s="6" t="s">
        <v>221</v>
      </c>
      <c r="C351" s="7">
        <v>295000</v>
      </c>
    </row>
    <row r="352" spans="1:4" ht="12.6" customHeight="1" x14ac:dyDescent="0.3">
      <c r="A352" s="36"/>
      <c r="B352" s="11" t="s">
        <v>14</v>
      </c>
      <c r="C352" s="8">
        <f>SUM(C348:C351)</f>
        <v>6585000</v>
      </c>
    </row>
    <row r="353" spans="1:3" ht="15.75" customHeight="1" x14ac:dyDescent="0.3">
      <c r="A353" s="42" t="s">
        <v>88</v>
      </c>
      <c r="B353" s="45"/>
      <c r="C353" s="46"/>
    </row>
    <row r="354" spans="1:3" ht="31.2" x14ac:dyDescent="0.3">
      <c r="A354" s="37" t="s">
        <v>38</v>
      </c>
      <c r="B354" s="13" t="s">
        <v>172</v>
      </c>
      <c r="C354" s="7">
        <f>400000+783838</f>
        <v>1183838</v>
      </c>
    </row>
    <row r="355" spans="1:3" ht="31.2" x14ac:dyDescent="0.3">
      <c r="A355" s="37" t="s">
        <v>40</v>
      </c>
      <c r="B355" s="6" t="s">
        <v>337</v>
      </c>
      <c r="C355" s="7">
        <v>272567</v>
      </c>
    </row>
    <row r="356" spans="1:3" ht="46.8" x14ac:dyDescent="0.3">
      <c r="A356" s="37" t="s">
        <v>42</v>
      </c>
      <c r="B356" s="13" t="s">
        <v>338</v>
      </c>
      <c r="C356" s="7">
        <f>440000+499886</f>
        <v>939886</v>
      </c>
    </row>
    <row r="357" spans="1:3" x14ac:dyDescent="0.3">
      <c r="A357" s="37"/>
      <c r="B357" s="11" t="s">
        <v>14</v>
      </c>
      <c r="C357" s="8">
        <f>SUM(C354:C356)</f>
        <v>2396291</v>
      </c>
    </row>
    <row r="358" spans="1:3" ht="15.75" customHeight="1" x14ac:dyDescent="0.3">
      <c r="A358" s="42" t="s">
        <v>1</v>
      </c>
      <c r="B358" s="45"/>
      <c r="C358" s="46"/>
    </row>
    <row r="359" spans="1:3" ht="31.2" x14ac:dyDescent="0.3">
      <c r="A359" s="37" t="s">
        <v>38</v>
      </c>
      <c r="B359" s="6" t="s">
        <v>198</v>
      </c>
      <c r="C359" s="7">
        <f>5000000-50000</f>
        <v>4950000</v>
      </c>
    </row>
    <row r="360" spans="1:3" x14ac:dyDescent="0.3">
      <c r="A360" s="37" t="s">
        <v>40</v>
      </c>
      <c r="B360" s="6" t="s">
        <v>142</v>
      </c>
      <c r="C360" s="7">
        <v>7668950</v>
      </c>
    </row>
    <row r="361" spans="1:3" x14ac:dyDescent="0.3">
      <c r="A361" s="37" t="s">
        <v>42</v>
      </c>
      <c r="B361" s="6" t="s">
        <v>261</v>
      </c>
      <c r="C361" s="7">
        <f>0+7522</f>
        <v>7522</v>
      </c>
    </row>
    <row r="362" spans="1:3" x14ac:dyDescent="0.3">
      <c r="A362" s="37" t="s">
        <v>39</v>
      </c>
      <c r="B362" s="6" t="s">
        <v>262</v>
      </c>
      <c r="C362" s="7">
        <f>0+16951</f>
        <v>16951</v>
      </c>
    </row>
    <row r="363" spans="1:3" x14ac:dyDescent="0.3">
      <c r="A363" s="37"/>
      <c r="B363" s="11" t="s">
        <v>14</v>
      </c>
      <c r="C363" s="8">
        <f>SUM(C359:C362)</f>
        <v>12643423</v>
      </c>
    </row>
    <row r="364" spans="1:3" ht="15.75" customHeight="1" x14ac:dyDescent="0.3">
      <c r="A364" s="42" t="s">
        <v>23</v>
      </c>
      <c r="B364" s="45"/>
      <c r="C364" s="46"/>
    </row>
    <row r="365" spans="1:3" ht="31.2" x14ac:dyDescent="0.3">
      <c r="A365" s="37" t="s">
        <v>38</v>
      </c>
      <c r="B365" s="6" t="s">
        <v>313</v>
      </c>
      <c r="C365" s="7">
        <f>700000+1494583</f>
        <v>2194583</v>
      </c>
    </row>
    <row r="366" spans="1:3" ht="31.2" x14ac:dyDescent="0.3">
      <c r="A366" s="37" t="s">
        <v>40</v>
      </c>
      <c r="B366" s="6" t="s">
        <v>132</v>
      </c>
      <c r="C366" s="7">
        <v>1500000</v>
      </c>
    </row>
    <row r="367" spans="1:3" ht="31.2" x14ac:dyDescent="0.3">
      <c r="A367" s="37" t="s">
        <v>42</v>
      </c>
      <c r="B367" s="6" t="s">
        <v>339</v>
      </c>
      <c r="C367" s="7">
        <f>1000000+536830</f>
        <v>1536830</v>
      </c>
    </row>
    <row r="368" spans="1:3" x14ac:dyDescent="0.3">
      <c r="A368" s="37" t="s">
        <v>39</v>
      </c>
      <c r="B368" s="6" t="s">
        <v>142</v>
      </c>
      <c r="C368" s="7">
        <v>3436386</v>
      </c>
    </row>
    <row r="369" spans="1:3" x14ac:dyDescent="0.3">
      <c r="A369" s="14"/>
      <c r="B369" s="11" t="s">
        <v>14</v>
      </c>
      <c r="C369" s="8">
        <f>SUM(C365:C368)</f>
        <v>8667799</v>
      </c>
    </row>
    <row r="370" spans="1:3" ht="15.75" customHeight="1" x14ac:dyDescent="0.3">
      <c r="A370" s="42" t="s">
        <v>37</v>
      </c>
      <c r="B370" s="45"/>
      <c r="C370" s="46"/>
    </row>
    <row r="371" spans="1:3" ht="31.2" x14ac:dyDescent="0.3">
      <c r="A371" s="37" t="s">
        <v>38</v>
      </c>
      <c r="B371" s="6" t="s">
        <v>257</v>
      </c>
      <c r="C371" s="7">
        <v>700000</v>
      </c>
    </row>
    <row r="372" spans="1:3" ht="31.2" x14ac:dyDescent="0.3">
      <c r="A372" s="37" t="s">
        <v>40</v>
      </c>
      <c r="B372" s="6" t="s">
        <v>143</v>
      </c>
      <c r="C372" s="7">
        <v>847005</v>
      </c>
    </row>
    <row r="373" spans="1:3" x14ac:dyDescent="0.3">
      <c r="A373" s="37" t="s">
        <v>42</v>
      </c>
      <c r="B373" s="6" t="s">
        <v>142</v>
      </c>
      <c r="C373" s="7">
        <v>538179</v>
      </c>
    </row>
    <row r="374" spans="1:3" x14ac:dyDescent="0.3">
      <c r="A374" s="37"/>
      <c r="B374" s="11" t="s">
        <v>14</v>
      </c>
      <c r="C374" s="8">
        <f>SUM(C371:C373)</f>
        <v>2085184</v>
      </c>
    </row>
    <row r="375" spans="1:3" ht="15.75" customHeight="1" x14ac:dyDescent="0.3">
      <c r="A375" s="42" t="s">
        <v>24</v>
      </c>
      <c r="B375" s="45"/>
      <c r="C375" s="46"/>
    </row>
    <row r="376" spans="1:3" ht="42" customHeight="1" x14ac:dyDescent="0.3">
      <c r="A376" s="37" t="s">
        <v>38</v>
      </c>
      <c r="B376" s="13" t="s">
        <v>144</v>
      </c>
      <c r="C376" s="7">
        <v>385308</v>
      </c>
    </row>
    <row r="377" spans="1:3" ht="40.950000000000003" customHeight="1" x14ac:dyDescent="0.3">
      <c r="A377" s="37" t="s">
        <v>40</v>
      </c>
      <c r="B377" s="13" t="s">
        <v>145</v>
      </c>
      <c r="C377" s="7">
        <v>167700</v>
      </c>
    </row>
    <row r="378" spans="1:3" ht="54.6" customHeight="1" x14ac:dyDescent="0.3">
      <c r="A378" s="37" t="s">
        <v>42</v>
      </c>
      <c r="B378" s="6" t="s">
        <v>146</v>
      </c>
      <c r="C378" s="7">
        <v>62826</v>
      </c>
    </row>
    <row r="379" spans="1:3" ht="52.95" customHeight="1" x14ac:dyDescent="0.3">
      <c r="A379" s="37" t="s">
        <v>39</v>
      </c>
      <c r="B379" s="6" t="s">
        <v>173</v>
      </c>
      <c r="C379" s="7">
        <v>170000</v>
      </c>
    </row>
    <row r="380" spans="1:3" ht="41.4" customHeight="1" x14ac:dyDescent="0.3">
      <c r="A380" s="37" t="s">
        <v>41</v>
      </c>
      <c r="B380" s="6" t="s">
        <v>314</v>
      </c>
      <c r="C380" s="7">
        <v>620000</v>
      </c>
    </row>
    <row r="381" spans="1:3" ht="37.200000000000003" customHeight="1" x14ac:dyDescent="0.3">
      <c r="A381" s="37" t="s">
        <v>43</v>
      </c>
      <c r="B381" s="6" t="s">
        <v>174</v>
      </c>
      <c r="C381" s="7">
        <v>165500</v>
      </c>
    </row>
    <row r="382" spans="1:3" x14ac:dyDescent="0.3">
      <c r="A382" s="37"/>
      <c r="B382" s="11" t="s">
        <v>14</v>
      </c>
      <c r="C382" s="8">
        <f>SUM(C376:C381)</f>
        <v>1571334</v>
      </c>
    </row>
    <row r="383" spans="1:3" ht="15.75" customHeight="1" x14ac:dyDescent="0.3">
      <c r="A383" s="42" t="s">
        <v>76</v>
      </c>
      <c r="B383" s="45"/>
      <c r="C383" s="46"/>
    </row>
    <row r="384" spans="1:3" ht="31.2" x14ac:dyDescent="0.3">
      <c r="A384" s="37" t="s">
        <v>38</v>
      </c>
      <c r="B384" s="6" t="s">
        <v>199</v>
      </c>
      <c r="C384" s="7">
        <f>600000+1200000</f>
        <v>1800000</v>
      </c>
    </row>
    <row r="385" spans="1:3" ht="14.4" customHeight="1" x14ac:dyDescent="0.3">
      <c r="A385" s="14"/>
      <c r="B385" s="11" t="s">
        <v>14</v>
      </c>
      <c r="C385" s="8">
        <f>SUM(C384)</f>
        <v>1800000</v>
      </c>
    </row>
    <row r="386" spans="1:3" ht="30.75" customHeight="1" x14ac:dyDescent="0.3">
      <c r="A386" s="42" t="s">
        <v>114</v>
      </c>
      <c r="B386" s="45"/>
      <c r="C386" s="46"/>
    </row>
    <row r="387" spans="1:3" ht="62.4" x14ac:dyDescent="0.3">
      <c r="A387" s="37" t="s">
        <v>38</v>
      </c>
      <c r="B387" s="6" t="s">
        <v>315</v>
      </c>
      <c r="C387" s="7">
        <v>873506</v>
      </c>
    </row>
    <row r="388" spans="1:3" ht="46.8" x14ac:dyDescent="0.3">
      <c r="A388" s="37" t="s">
        <v>40</v>
      </c>
      <c r="B388" s="6" t="s">
        <v>316</v>
      </c>
      <c r="C388" s="7">
        <v>200000</v>
      </c>
    </row>
    <row r="389" spans="1:3" ht="31.2" x14ac:dyDescent="0.3">
      <c r="A389" s="37" t="s">
        <v>42</v>
      </c>
      <c r="B389" s="6" t="s">
        <v>340</v>
      </c>
      <c r="C389" s="22">
        <v>1000000</v>
      </c>
    </row>
    <row r="390" spans="1:3" x14ac:dyDescent="0.3">
      <c r="A390" s="14"/>
      <c r="B390" s="11" t="s">
        <v>14</v>
      </c>
      <c r="C390" s="8">
        <f>SUM(C387:C389)</f>
        <v>2073506</v>
      </c>
    </row>
    <row r="391" spans="1:3" ht="33" customHeight="1" x14ac:dyDescent="0.3">
      <c r="A391" s="42" t="s">
        <v>115</v>
      </c>
      <c r="B391" s="45"/>
      <c r="C391" s="46"/>
    </row>
    <row r="392" spans="1:3" ht="46.8" x14ac:dyDescent="0.3">
      <c r="A392" s="37" t="s">
        <v>38</v>
      </c>
      <c r="B392" s="6" t="s">
        <v>341</v>
      </c>
      <c r="C392" s="7">
        <v>458340</v>
      </c>
    </row>
    <row r="393" spans="1:3" x14ac:dyDescent="0.3">
      <c r="A393" s="14"/>
      <c r="B393" s="11" t="s">
        <v>14</v>
      </c>
      <c r="C393" s="8">
        <f>SUM(C392:C392)</f>
        <v>458340</v>
      </c>
    </row>
    <row r="394" spans="1:3" ht="32.25" customHeight="1" x14ac:dyDescent="0.3">
      <c r="A394" s="42" t="s">
        <v>116</v>
      </c>
      <c r="B394" s="45"/>
      <c r="C394" s="46"/>
    </row>
    <row r="395" spans="1:3" ht="62.4" x14ac:dyDescent="0.3">
      <c r="A395" s="37" t="s">
        <v>38</v>
      </c>
      <c r="B395" s="6" t="s">
        <v>317</v>
      </c>
      <c r="C395" s="7">
        <v>1096800</v>
      </c>
    </row>
    <row r="396" spans="1:3" ht="46.8" x14ac:dyDescent="0.3">
      <c r="A396" s="37" t="s">
        <v>40</v>
      </c>
      <c r="B396" s="6" t="s">
        <v>258</v>
      </c>
      <c r="C396" s="7">
        <v>135542</v>
      </c>
    </row>
    <row r="397" spans="1:3" x14ac:dyDescent="0.3">
      <c r="A397" s="14"/>
      <c r="B397" s="11" t="s">
        <v>14</v>
      </c>
      <c r="C397" s="8">
        <f>SUM(C395:C396)</f>
        <v>1232342</v>
      </c>
    </row>
    <row r="398" spans="1:3" ht="15.75" customHeight="1" x14ac:dyDescent="0.3">
      <c r="A398" s="42" t="s">
        <v>30</v>
      </c>
      <c r="B398" s="45"/>
      <c r="C398" s="46"/>
    </row>
    <row r="399" spans="1:3" ht="31.2" x14ac:dyDescent="0.3">
      <c r="A399" s="37" t="s">
        <v>38</v>
      </c>
      <c r="B399" s="6" t="s">
        <v>200</v>
      </c>
      <c r="C399" s="7">
        <f>800000-36400</f>
        <v>763600</v>
      </c>
    </row>
    <row r="400" spans="1:3" x14ac:dyDescent="0.3">
      <c r="A400" s="14"/>
      <c r="B400" s="11" t="s">
        <v>14</v>
      </c>
      <c r="C400" s="8">
        <f>SUM(C399)</f>
        <v>763600</v>
      </c>
    </row>
    <row r="401" spans="1:3" ht="15.75" customHeight="1" x14ac:dyDescent="0.3">
      <c r="A401" s="42" t="s">
        <v>63</v>
      </c>
      <c r="B401" s="45"/>
      <c r="C401" s="46"/>
    </row>
    <row r="402" spans="1:3" ht="31.2" x14ac:dyDescent="0.3">
      <c r="A402" s="37" t="s">
        <v>38</v>
      </c>
      <c r="B402" s="6" t="s">
        <v>201</v>
      </c>
      <c r="C402" s="7">
        <v>2921555</v>
      </c>
    </row>
    <row r="403" spans="1:3" x14ac:dyDescent="0.3">
      <c r="A403" s="14"/>
      <c r="B403" s="11" t="s">
        <v>14</v>
      </c>
      <c r="C403" s="8">
        <f>SUM(C402)</f>
        <v>2921555</v>
      </c>
    </row>
    <row r="404" spans="1:3" ht="15.75" customHeight="1" x14ac:dyDescent="0.3">
      <c r="A404" s="42" t="s">
        <v>77</v>
      </c>
      <c r="B404" s="45"/>
      <c r="C404" s="46"/>
    </row>
    <row r="405" spans="1:3" ht="31.2" x14ac:dyDescent="0.3">
      <c r="A405" s="37" t="s">
        <v>38</v>
      </c>
      <c r="B405" s="6" t="s">
        <v>318</v>
      </c>
      <c r="C405" s="7">
        <f>1500000+7517</f>
        <v>1507517</v>
      </c>
    </row>
    <row r="406" spans="1:3" ht="46.8" x14ac:dyDescent="0.3">
      <c r="A406" s="37" t="s">
        <v>40</v>
      </c>
      <c r="B406" s="6" t="s">
        <v>342</v>
      </c>
      <c r="C406" s="7">
        <v>1</v>
      </c>
    </row>
    <row r="407" spans="1:3" x14ac:dyDescent="0.3">
      <c r="A407" s="37" t="s">
        <v>42</v>
      </c>
      <c r="B407" s="6" t="s">
        <v>142</v>
      </c>
      <c r="C407" s="7">
        <v>116051</v>
      </c>
    </row>
    <row r="408" spans="1:3" x14ac:dyDescent="0.3">
      <c r="A408" s="14"/>
      <c r="B408" s="11" t="s">
        <v>14</v>
      </c>
      <c r="C408" s="8">
        <f>SUM(C405:C407)</f>
        <v>1623569</v>
      </c>
    </row>
    <row r="409" spans="1:3" ht="15.75" customHeight="1" x14ac:dyDescent="0.3">
      <c r="A409" s="42" t="s">
        <v>21</v>
      </c>
      <c r="B409" s="45"/>
      <c r="C409" s="46"/>
    </row>
    <row r="410" spans="1:3" ht="33" customHeight="1" x14ac:dyDescent="0.3">
      <c r="A410" s="37" t="s">
        <v>38</v>
      </c>
      <c r="B410" s="6" t="s">
        <v>133</v>
      </c>
      <c r="C410" s="7">
        <f>600000+522000</f>
        <v>1122000</v>
      </c>
    </row>
    <row r="411" spans="1:3" x14ac:dyDescent="0.3">
      <c r="A411" s="37" t="s">
        <v>40</v>
      </c>
      <c r="B411" s="6" t="s">
        <v>142</v>
      </c>
      <c r="C411" s="7">
        <v>243683</v>
      </c>
    </row>
    <row r="412" spans="1:3" x14ac:dyDescent="0.3">
      <c r="A412" s="14"/>
      <c r="B412" s="11" t="s">
        <v>14</v>
      </c>
      <c r="C412" s="8">
        <f>SUM(C410:C411)</f>
        <v>1365683</v>
      </c>
    </row>
    <row r="413" spans="1:3" ht="15.75" customHeight="1" x14ac:dyDescent="0.3">
      <c r="A413" s="42" t="s">
        <v>95</v>
      </c>
      <c r="B413" s="45"/>
      <c r="C413" s="46"/>
    </row>
    <row r="414" spans="1:3" x14ac:dyDescent="0.3">
      <c r="A414" s="37" t="s">
        <v>38</v>
      </c>
      <c r="B414" s="6" t="s">
        <v>142</v>
      </c>
      <c r="C414" s="7">
        <v>599750</v>
      </c>
    </row>
    <row r="415" spans="1:3" x14ac:dyDescent="0.3">
      <c r="A415" s="14"/>
      <c r="B415" s="11" t="s">
        <v>14</v>
      </c>
      <c r="C415" s="8">
        <f>SUM(C414)</f>
        <v>599750</v>
      </c>
    </row>
    <row r="416" spans="1:3" ht="15.75" customHeight="1" x14ac:dyDescent="0.3">
      <c r="A416" s="42" t="s">
        <v>96</v>
      </c>
      <c r="B416" s="45"/>
      <c r="C416" s="46"/>
    </row>
    <row r="417" spans="1:3" x14ac:dyDescent="0.3">
      <c r="A417" s="37" t="s">
        <v>38</v>
      </c>
      <c r="B417" s="6" t="s">
        <v>142</v>
      </c>
      <c r="C417" s="7">
        <v>177966</v>
      </c>
    </row>
    <row r="418" spans="1:3" x14ac:dyDescent="0.3">
      <c r="A418" s="14"/>
      <c r="B418" s="11" t="s">
        <v>14</v>
      </c>
      <c r="C418" s="8">
        <f>SUM(C417)</f>
        <v>177966</v>
      </c>
    </row>
    <row r="419" spans="1:3" ht="15.75" customHeight="1" x14ac:dyDescent="0.3">
      <c r="A419" s="42" t="s">
        <v>72</v>
      </c>
      <c r="B419" s="45"/>
      <c r="C419" s="46"/>
    </row>
    <row r="420" spans="1:3" x14ac:dyDescent="0.3">
      <c r="A420" s="37" t="s">
        <v>38</v>
      </c>
      <c r="B420" s="6" t="s">
        <v>142</v>
      </c>
      <c r="C420" s="7">
        <v>100000</v>
      </c>
    </row>
    <row r="421" spans="1:3" x14ac:dyDescent="0.3">
      <c r="A421" s="14"/>
      <c r="B421" s="11" t="s">
        <v>14</v>
      </c>
      <c r="C421" s="8">
        <f>SUM(C420)</f>
        <v>100000</v>
      </c>
    </row>
    <row r="422" spans="1:3" ht="31.5" customHeight="1" x14ac:dyDescent="0.3">
      <c r="A422" s="42" t="s">
        <v>259</v>
      </c>
      <c r="B422" s="45"/>
      <c r="C422" s="46"/>
    </row>
    <row r="423" spans="1:3" x14ac:dyDescent="0.3">
      <c r="A423" s="37" t="s">
        <v>38</v>
      </c>
      <c r="B423" s="6" t="s">
        <v>142</v>
      </c>
      <c r="C423" s="7">
        <f>605081-456355</f>
        <v>148726</v>
      </c>
    </row>
    <row r="424" spans="1:3" x14ac:dyDescent="0.3">
      <c r="A424" s="14"/>
      <c r="B424" s="11" t="s">
        <v>14</v>
      </c>
      <c r="C424" s="8">
        <f>SUM(C423)</f>
        <v>148726</v>
      </c>
    </row>
    <row r="425" spans="1:3" ht="15.75" customHeight="1" x14ac:dyDescent="0.3">
      <c r="A425" s="42" t="s">
        <v>89</v>
      </c>
      <c r="B425" s="45"/>
      <c r="C425" s="46"/>
    </row>
    <row r="426" spans="1:3" x14ac:dyDescent="0.3">
      <c r="A426" s="37" t="s">
        <v>38</v>
      </c>
      <c r="B426" s="6" t="s">
        <v>142</v>
      </c>
      <c r="C426" s="7">
        <v>401537</v>
      </c>
    </row>
    <row r="427" spans="1:3" x14ac:dyDescent="0.3">
      <c r="A427" s="14"/>
      <c r="B427" s="11" t="s">
        <v>14</v>
      </c>
      <c r="C427" s="8">
        <f>SUM(C426)</f>
        <v>401537</v>
      </c>
    </row>
    <row r="428" spans="1:3" x14ac:dyDescent="0.3">
      <c r="A428" s="37"/>
      <c r="B428" s="11" t="s">
        <v>60</v>
      </c>
      <c r="C428" s="8">
        <f>C397+C427+C424+C421+C393+C390+C374+C357+C352+C400+C403+C408+C415+C412+C418+C385+C382+C369+C363</f>
        <v>47615605</v>
      </c>
    </row>
    <row r="429" spans="1:3" ht="15.75" customHeight="1" x14ac:dyDescent="0.3">
      <c r="A429" s="50" t="s">
        <v>97</v>
      </c>
      <c r="B429" s="51"/>
      <c r="C429" s="52"/>
    </row>
    <row r="430" spans="1:3" ht="36.75" customHeight="1" x14ac:dyDescent="0.3">
      <c r="A430" s="42" t="s">
        <v>175</v>
      </c>
      <c r="B430" s="45"/>
      <c r="C430" s="46"/>
    </row>
    <row r="431" spans="1:3" x14ac:dyDescent="0.3">
      <c r="A431" s="37" t="s">
        <v>38</v>
      </c>
      <c r="B431" s="6" t="s">
        <v>142</v>
      </c>
      <c r="C431" s="7">
        <v>74634</v>
      </c>
    </row>
    <row r="432" spans="1:3" x14ac:dyDescent="0.3">
      <c r="A432" s="37"/>
      <c r="B432" s="11" t="s">
        <v>14</v>
      </c>
      <c r="C432" s="8">
        <f>SUM(C431)</f>
        <v>74634</v>
      </c>
    </row>
    <row r="433" spans="1:3" x14ac:dyDescent="0.3">
      <c r="A433" s="37"/>
      <c r="B433" s="11" t="s">
        <v>119</v>
      </c>
      <c r="C433" s="8">
        <f>SUM(C432)</f>
        <v>74634</v>
      </c>
    </row>
    <row r="434" spans="1:3" ht="15.75" customHeight="1" x14ac:dyDescent="0.3">
      <c r="A434" s="50" t="s">
        <v>61</v>
      </c>
      <c r="B434" s="51"/>
      <c r="C434" s="52"/>
    </row>
    <row r="435" spans="1:3" ht="30.75" customHeight="1" x14ac:dyDescent="0.3">
      <c r="A435" s="42" t="s">
        <v>31</v>
      </c>
      <c r="B435" s="45"/>
      <c r="C435" s="46"/>
    </row>
    <row r="436" spans="1:3" ht="31.2" x14ac:dyDescent="0.3">
      <c r="A436" s="37" t="s">
        <v>38</v>
      </c>
      <c r="B436" s="6" t="s">
        <v>32</v>
      </c>
      <c r="C436" s="7">
        <v>2000000</v>
      </c>
    </row>
    <row r="437" spans="1:3" x14ac:dyDescent="0.3">
      <c r="A437" s="37"/>
      <c r="B437" s="11" t="s">
        <v>14</v>
      </c>
      <c r="C437" s="8">
        <f>SUM(C436)</f>
        <v>2000000</v>
      </c>
    </row>
    <row r="438" spans="1:3" ht="15.75" customHeight="1" x14ac:dyDescent="0.3">
      <c r="A438" s="42" t="s">
        <v>124</v>
      </c>
      <c r="B438" s="45"/>
      <c r="C438" s="46"/>
    </row>
    <row r="439" spans="1:3" ht="31.2" x14ac:dyDescent="0.3">
      <c r="A439" s="37" t="s">
        <v>38</v>
      </c>
      <c r="B439" s="6" t="s">
        <v>147</v>
      </c>
      <c r="C439" s="7">
        <v>3000000</v>
      </c>
    </row>
    <row r="440" spans="1:3" x14ac:dyDescent="0.3">
      <c r="A440" s="37"/>
      <c r="B440" s="11" t="s">
        <v>14</v>
      </c>
      <c r="C440" s="8">
        <f>SUM(C439)</f>
        <v>3000000</v>
      </c>
    </row>
    <row r="441" spans="1:3" x14ac:dyDescent="0.3">
      <c r="A441" s="37"/>
      <c r="B441" s="11" t="s">
        <v>62</v>
      </c>
      <c r="C441" s="8">
        <f>SUM(C437+C440)</f>
        <v>5000000</v>
      </c>
    </row>
    <row r="442" spans="1:3" x14ac:dyDescent="0.3">
      <c r="A442" s="37"/>
      <c r="B442" s="11" t="s">
        <v>10</v>
      </c>
      <c r="C442" s="8">
        <f>SUM(C345+C428+C441+C224+C235+C433+C219)</f>
        <v>183178237</v>
      </c>
    </row>
    <row r="443" spans="1:3" ht="15.75" customHeight="1" x14ac:dyDescent="0.3">
      <c r="A443" s="50" t="s">
        <v>176</v>
      </c>
      <c r="B443" s="51"/>
      <c r="C443" s="52"/>
    </row>
    <row r="444" spans="1:3" ht="48" customHeight="1" x14ac:dyDescent="0.3">
      <c r="A444" s="42" t="s">
        <v>319</v>
      </c>
      <c r="B444" s="43"/>
      <c r="C444" s="44"/>
    </row>
    <row r="445" spans="1:3" ht="15.75" customHeight="1" x14ac:dyDescent="0.3">
      <c r="A445" s="42" t="s">
        <v>15</v>
      </c>
      <c r="B445" s="45"/>
      <c r="C445" s="46"/>
    </row>
    <row r="446" spans="1:3" ht="46.8" x14ac:dyDescent="0.3">
      <c r="A446" s="37" t="s">
        <v>38</v>
      </c>
      <c r="B446" s="6" t="s">
        <v>202</v>
      </c>
      <c r="C446" s="22">
        <v>620000</v>
      </c>
    </row>
    <row r="447" spans="1:3" ht="62.4" x14ac:dyDescent="0.3">
      <c r="A447" s="37" t="s">
        <v>40</v>
      </c>
      <c r="B447" s="6" t="s">
        <v>203</v>
      </c>
      <c r="C447" s="22">
        <v>429000</v>
      </c>
    </row>
    <row r="448" spans="1:3" x14ac:dyDescent="0.3">
      <c r="A448" s="37"/>
      <c r="B448" s="11" t="s">
        <v>14</v>
      </c>
      <c r="C448" s="25">
        <f>SUM(C446:C447)</f>
        <v>1049000</v>
      </c>
    </row>
    <row r="449" spans="1:3" ht="15.75" customHeight="1" x14ac:dyDescent="0.3">
      <c r="A449" s="42" t="s">
        <v>16</v>
      </c>
      <c r="B449" s="45"/>
      <c r="C449" s="46"/>
    </row>
    <row r="450" spans="1:3" ht="31.2" x14ac:dyDescent="0.3">
      <c r="A450" s="37" t="s">
        <v>38</v>
      </c>
      <c r="B450" s="6" t="s">
        <v>260</v>
      </c>
      <c r="C450" s="22">
        <v>1000000</v>
      </c>
    </row>
    <row r="451" spans="1:3" x14ac:dyDescent="0.3">
      <c r="A451" s="37"/>
      <c r="B451" s="11" t="s">
        <v>14</v>
      </c>
      <c r="C451" s="25">
        <f>SUM(C450)</f>
        <v>1000000</v>
      </c>
    </row>
    <row r="452" spans="1:3" ht="15.75" customHeight="1" x14ac:dyDescent="0.3">
      <c r="A452" s="42" t="s">
        <v>18</v>
      </c>
      <c r="B452" s="45"/>
      <c r="C452" s="46"/>
    </row>
    <row r="453" spans="1:3" ht="37.5" customHeight="1" x14ac:dyDescent="0.3">
      <c r="A453" s="37" t="s">
        <v>38</v>
      </c>
      <c r="B453" s="6" t="s">
        <v>320</v>
      </c>
      <c r="C453" s="22">
        <v>2652000</v>
      </c>
    </row>
    <row r="454" spans="1:3" x14ac:dyDescent="0.3">
      <c r="A454" s="37"/>
      <c r="B454" s="11" t="s">
        <v>14</v>
      </c>
      <c r="C454" s="25">
        <f>SUM(C453)</f>
        <v>2652000</v>
      </c>
    </row>
    <row r="455" spans="1:3" ht="15.75" customHeight="1" x14ac:dyDescent="0.3">
      <c r="A455" s="42" t="s">
        <v>3</v>
      </c>
      <c r="B455" s="45"/>
      <c r="C455" s="46"/>
    </row>
    <row r="456" spans="1:3" ht="72.75" customHeight="1" x14ac:dyDescent="0.3">
      <c r="A456" s="37" t="s">
        <v>38</v>
      </c>
      <c r="B456" s="6" t="s">
        <v>345</v>
      </c>
      <c r="C456" s="22">
        <v>500000</v>
      </c>
    </row>
    <row r="457" spans="1:3" x14ac:dyDescent="0.3">
      <c r="A457" s="37"/>
      <c r="B457" s="11" t="s">
        <v>14</v>
      </c>
      <c r="C457" s="25">
        <f>SUM(C456)</f>
        <v>500000</v>
      </c>
    </row>
    <row r="458" spans="1:3" ht="15.75" customHeight="1" x14ac:dyDescent="0.3">
      <c r="A458" s="42" t="s">
        <v>177</v>
      </c>
      <c r="B458" s="45"/>
      <c r="C458" s="46"/>
    </row>
    <row r="459" spans="1:3" ht="62.4" x14ac:dyDescent="0.3">
      <c r="A459" s="37" t="s">
        <v>38</v>
      </c>
      <c r="B459" s="6" t="s">
        <v>321</v>
      </c>
      <c r="C459" s="22">
        <v>524989</v>
      </c>
    </row>
    <row r="460" spans="1:3" ht="62.4" x14ac:dyDescent="0.3">
      <c r="A460" s="37" t="s">
        <v>40</v>
      </c>
      <c r="B460" s="6" t="s">
        <v>322</v>
      </c>
      <c r="C460" s="22">
        <v>332679</v>
      </c>
    </row>
    <row r="461" spans="1:3" x14ac:dyDescent="0.3">
      <c r="A461" s="37"/>
      <c r="B461" s="11"/>
      <c r="C461" s="25">
        <f>SUM(C459:C460)</f>
        <v>857668</v>
      </c>
    </row>
    <row r="462" spans="1:3" ht="15.75" customHeight="1" x14ac:dyDescent="0.3">
      <c r="A462" s="42" t="s">
        <v>9</v>
      </c>
      <c r="B462" s="45"/>
      <c r="C462" s="46"/>
    </row>
    <row r="463" spans="1:3" x14ac:dyDescent="0.3">
      <c r="A463" s="37" t="s">
        <v>38</v>
      </c>
      <c r="B463" s="6" t="s">
        <v>344</v>
      </c>
      <c r="C463" s="22">
        <v>169817</v>
      </c>
    </row>
    <row r="464" spans="1:3" ht="46.8" x14ac:dyDescent="0.3">
      <c r="A464" s="37" t="s">
        <v>40</v>
      </c>
      <c r="B464" s="6" t="s">
        <v>222</v>
      </c>
      <c r="C464" s="22">
        <v>89076</v>
      </c>
    </row>
    <row r="465" spans="1:6" x14ac:dyDescent="0.3">
      <c r="A465" s="37"/>
      <c r="B465" s="11" t="s">
        <v>14</v>
      </c>
      <c r="C465" s="25">
        <f>SUM(C463:C464)</f>
        <v>258893</v>
      </c>
    </row>
    <row r="466" spans="1:6" ht="46.8" x14ac:dyDescent="0.3">
      <c r="A466" s="37"/>
      <c r="B466" s="11" t="s">
        <v>343</v>
      </c>
      <c r="C466" s="25">
        <f>C465+C461+C457+C454+C451+C448</f>
        <v>6317561</v>
      </c>
    </row>
    <row r="467" spans="1:6" x14ac:dyDescent="0.3">
      <c r="A467" s="42" t="s">
        <v>223</v>
      </c>
      <c r="B467" s="43"/>
      <c r="C467" s="44"/>
    </row>
    <row r="468" spans="1:6" ht="36" customHeight="1" x14ac:dyDescent="0.3">
      <c r="A468" s="42" t="s">
        <v>23</v>
      </c>
      <c r="B468" s="45"/>
      <c r="C468" s="46"/>
    </row>
    <row r="469" spans="1:6" x14ac:dyDescent="0.3">
      <c r="A469" s="37" t="s">
        <v>38</v>
      </c>
      <c r="B469" s="6" t="s">
        <v>224</v>
      </c>
      <c r="C469" s="22">
        <v>0</v>
      </c>
    </row>
    <row r="470" spans="1:6" x14ac:dyDescent="0.3">
      <c r="A470" s="37"/>
      <c r="B470" s="11" t="s">
        <v>14</v>
      </c>
      <c r="C470" s="25">
        <f>SUM(C468:C469)</f>
        <v>0</v>
      </c>
    </row>
    <row r="471" spans="1:6" x14ac:dyDescent="0.3">
      <c r="A471" s="37"/>
      <c r="B471" s="11" t="s">
        <v>178</v>
      </c>
      <c r="C471" s="25">
        <f>C466+C470</f>
        <v>6317561</v>
      </c>
    </row>
    <row r="472" spans="1:6" ht="33" customHeight="1" thickBot="1" x14ac:dyDescent="0.35">
      <c r="A472" s="47" t="s">
        <v>65</v>
      </c>
      <c r="B472" s="48"/>
      <c r="C472" s="26">
        <f>C208+C442+C471</f>
        <v>372125077</v>
      </c>
      <c r="E472" s="9"/>
      <c r="F472" s="9"/>
    </row>
    <row r="473" spans="1:6" x14ac:dyDescent="0.3">
      <c r="A473" s="19"/>
      <c r="B473" s="19"/>
      <c r="C473" s="20"/>
    </row>
    <row r="474" spans="1:6" ht="78" customHeight="1" x14ac:dyDescent="0.3">
      <c r="A474" s="49" t="s">
        <v>204</v>
      </c>
      <c r="B474" s="49"/>
      <c r="C474" s="49"/>
    </row>
    <row r="475" spans="1:6" ht="61.5" customHeight="1" x14ac:dyDescent="0.3">
      <c r="A475" s="49" t="s">
        <v>205</v>
      </c>
      <c r="B475" s="49"/>
      <c r="C475" s="49"/>
    </row>
    <row r="478" spans="1:6" x14ac:dyDescent="0.3">
      <c r="C478" s="25"/>
    </row>
  </sheetData>
  <mergeCells count="119">
    <mergeCell ref="A409:C409"/>
    <mergeCell ref="A391:C391"/>
    <mergeCell ref="A394:C394"/>
    <mergeCell ref="A358:C358"/>
    <mergeCell ref="A364:C364"/>
    <mergeCell ref="A370:C370"/>
    <mergeCell ref="A375:C375"/>
    <mergeCell ref="A383:C383"/>
    <mergeCell ref="A386:C386"/>
    <mergeCell ref="A398:C398"/>
    <mergeCell ref="A401:C401"/>
    <mergeCell ref="A404:C404"/>
    <mergeCell ref="A196:C196"/>
    <mergeCell ref="A210:C210"/>
    <mergeCell ref="A211:C211"/>
    <mergeCell ref="A212:C212"/>
    <mergeCell ref="A216:C216"/>
    <mergeCell ref="A220:C220"/>
    <mergeCell ref="A221:C221"/>
    <mergeCell ref="A290:C290"/>
    <mergeCell ref="A225:C225"/>
    <mergeCell ref="A260:C260"/>
    <mergeCell ref="A229:C229"/>
    <mergeCell ref="A226:C226"/>
    <mergeCell ref="A232:C232"/>
    <mergeCell ref="A236:C236"/>
    <mergeCell ref="A237:C237"/>
    <mergeCell ref="A250:C250"/>
    <mergeCell ref="A267:C267"/>
    <mergeCell ref="A276:C276"/>
    <mergeCell ref="A279:C279"/>
    <mergeCell ref="A204:C204"/>
    <mergeCell ref="B1:C1"/>
    <mergeCell ref="B2:C2"/>
    <mergeCell ref="B3:C3"/>
    <mergeCell ref="A5:C5"/>
    <mergeCell ref="A6:C6"/>
    <mergeCell ref="A19:C19"/>
    <mergeCell ref="A329:C329"/>
    <mergeCell ref="A84:C84"/>
    <mergeCell ref="A18:C18"/>
    <mergeCell ref="A68:C68"/>
    <mergeCell ref="A25:C25"/>
    <mergeCell ref="A39:C39"/>
    <mergeCell ref="A47:C47"/>
    <mergeCell ref="A104:C104"/>
    <mergeCell ref="A133:C133"/>
    <mergeCell ref="A140:C140"/>
    <mergeCell ref="A29:C29"/>
    <mergeCell ref="A32:C32"/>
    <mergeCell ref="A178:C178"/>
    <mergeCell ref="A188:C188"/>
    <mergeCell ref="A209:C209"/>
    <mergeCell ref="A185:C185"/>
    <mergeCell ref="A191:C191"/>
    <mergeCell ref="A195:C195"/>
    <mergeCell ref="A9:B9"/>
    <mergeCell ref="A14:B14"/>
    <mergeCell ref="A16:C16"/>
    <mergeCell ref="A17:B17"/>
    <mergeCell ref="A20:C20"/>
    <mergeCell ref="A26:C26"/>
    <mergeCell ref="A36:C36"/>
    <mergeCell ref="A42:C42"/>
    <mergeCell ref="A46:C46"/>
    <mergeCell ref="A50:C50"/>
    <mergeCell ref="A54:C54"/>
    <mergeCell ref="A55:C55"/>
    <mergeCell ref="A75:C75"/>
    <mergeCell ref="A81:C81"/>
    <mergeCell ref="A91:C91"/>
    <mergeCell ref="A111:C111"/>
    <mergeCell ref="A121:C121"/>
    <mergeCell ref="A143:C143"/>
    <mergeCell ref="A147:C147"/>
    <mergeCell ref="A148:C148"/>
    <mergeCell ref="A152:C152"/>
    <mergeCell ref="A158:C158"/>
    <mergeCell ref="A161:C161"/>
    <mergeCell ref="A164:C164"/>
    <mergeCell ref="A167:C167"/>
    <mergeCell ref="A173:C173"/>
    <mergeCell ref="A177:C177"/>
    <mergeCell ref="A297:C297"/>
    <mergeCell ref="A306:C306"/>
    <mergeCell ref="A310:C310"/>
    <mergeCell ref="A320:C320"/>
    <mergeCell ref="A323:C323"/>
    <mergeCell ref="A336:C336"/>
    <mergeCell ref="A342:C342"/>
    <mergeCell ref="A347:C347"/>
    <mergeCell ref="A353:C353"/>
    <mergeCell ref="A332:C332"/>
    <mergeCell ref="A339:C339"/>
    <mergeCell ref="A346:C346"/>
    <mergeCell ref="A303:C303"/>
    <mergeCell ref="A444:C444"/>
    <mergeCell ref="A449:C449"/>
    <mergeCell ref="A452:C452"/>
    <mergeCell ref="A458:C458"/>
    <mergeCell ref="A462:C462"/>
    <mergeCell ref="A472:B472"/>
    <mergeCell ref="A474:C474"/>
    <mergeCell ref="A475:C475"/>
    <mergeCell ref="A413:C413"/>
    <mergeCell ref="A416:C416"/>
    <mergeCell ref="A419:C419"/>
    <mergeCell ref="A425:C425"/>
    <mergeCell ref="A429:C429"/>
    <mergeCell ref="A430:C430"/>
    <mergeCell ref="A434:C434"/>
    <mergeCell ref="A435:C435"/>
    <mergeCell ref="A443:C443"/>
    <mergeCell ref="A467:C467"/>
    <mergeCell ref="A468:C468"/>
    <mergeCell ref="A445:C445"/>
    <mergeCell ref="A455:C455"/>
    <mergeCell ref="A438:C438"/>
    <mergeCell ref="A422:C422"/>
  </mergeCells>
  <phoneticPr fontId="1" type="noConversion"/>
  <pageMargins left="0.86614173228346458" right="0" top="0.51181102362204722" bottom="0.55118110236220474" header="0" footer="0"/>
  <pageSetup paperSize="9" scale="87" firstPageNumber="84" fitToHeight="33" orientation="portrait" useFirstPageNumber="1" r:id="rId1"/>
  <headerFooter>
    <oddHeader>&amp;C&amp;P</oddHeader>
  </headerFooter>
  <rowBreaks count="3" manualBreakCount="3">
    <brk id="83" max="2" man="1"/>
    <brk id="345" max="2" man="1"/>
    <brk id="44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 (1208)</vt:lpstr>
      <vt:lpstr>'Приложение №2.2 (1208)'!Заголовки_для_печати</vt:lpstr>
      <vt:lpstr>'Приложение №2.2 (1208)'!Область_печати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2023-12-21T10:35:59Z</cp:lastPrinted>
  <dcterms:created xsi:type="dcterms:W3CDTF">2019-12-13T13:54:36Z</dcterms:created>
  <dcterms:modified xsi:type="dcterms:W3CDTF">2023-12-25T07:59:16Z</dcterms:modified>
</cp:coreProperties>
</file>