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920" windowHeight="8220"/>
  </bookViews>
  <sheets>
    <sheet name="Приложение № 4.1 (1208)" sheetId="1" r:id="rId1"/>
  </sheets>
  <definedNames>
    <definedName name="_xlnm.Print_Titles" localSheetId="0">'Приложение № 4.1 (1208)'!$7:$7</definedName>
    <definedName name="_xlnm.Print_Area" localSheetId="0">'Приложение № 4.1 (1208)'!$A$1:$K$48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C47" i="1"/>
  <c r="E27" i="1"/>
  <c r="J27" i="1"/>
  <c r="I27" i="1"/>
  <c r="H27" i="1"/>
  <c r="G27" i="1"/>
  <c r="F27" i="1"/>
  <c r="D27" i="1"/>
  <c r="C27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F11" i="1"/>
  <c r="D11" i="1"/>
  <c r="C11" i="1"/>
  <c r="E38" i="1" l="1"/>
  <c r="E37" i="1"/>
  <c r="E15" i="1" l="1"/>
  <c r="C15" i="1"/>
  <c r="I19" i="1" l="1"/>
  <c r="I15" i="1"/>
  <c r="H15" i="1"/>
  <c r="G15" i="1"/>
  <c r="I22" i="1"/>
  <c r="G9" i="1" l="1"/>
  <c r="H9" i="1"/>
  <c r="I9" i="1"/>
  <c r="J9" i="1"/>
  <c r="E9" i="1"/>
  <c r="F9" i="1"/>
  <c r="D9" i="1"/>
  <c r="I47" i="1"/>
  <c r="H47" i="1"/>
  <c r="J45" i="1"/>
  <c r="I45" i="1"/>
  <c r="H45" i="1"/>
  <c r="G45" i="1"/>
  <c r="F45" i="1"/>
  <c r="E45" i="1"/>
  <c r="D45" i="1"/>
  <c r="C45" i="1"/>
  <c r="D8" i="1" l="1"/>
  <c r="E8" i="1"/>
  <c r="F8" i="1"/>
  <c r="G8" i="1"/>
  <c r="H8" i="1"/>
  <c r="I8" i="1"/>
  <c r="J8" i="1"/>
  <c r="D29" i="1"/>
  <c r="E29" i="1"/>
  <c r="F29" i="1"/>
  <c r="G29" i="1"/>
  <c r="H29" i="1"/>
  <c r="I29" i="1"/>
  <c r="J29" i="1"/>
  <c r="C29" i="1"/>
  <c r="C9" i="1" l="1"/>
  <c r="C8" i="1" l="1"/>
  <c r="D44" i="1"/>
  <c r="E44" i="1"/>
  <c r="F44" i="1"/>
  <c r="G44" i="1"/>
  <c r="H44" i="1"/>
  <c r="I44" i="1"/>
  <c r="J44" i="1"/>
  <c r="D26" i="1"/>
  <c r="E26" i="1"/>
  <c r="F26" i="1"/>
  <c r="G26" i="1"/>
  <c r="H26" i="1"/>
  <c r="I26" i="1"/>
  <c r="J26" i="1"/>
  <c r="D20" i="1"/>
  <c r="E20" i="1"/>
  <c r="F20" i="1"/>
  <c r="G20" i="1"/>
  <c r="H20" i="1"/>
  <c r="I20" i="1"/>
  <c r="J20" i="1"/>
  <c r="C44" i="1"/>
  <c r="C26" i="1"/>
  <c r="C20" i="1"/>
  <c r="K47" i="1"/>
  <c r="K45" i="1"/>
  <c r="K42" i="1"/>
  <c r="K40" i="1"/>
  <c r="K38" i="1"/>
  <c r="K37" i="1"/>
  <c r="K35" i="1"/>
  <c r="K34" i="1"/>
  <c r="K33" i="1"/>
  <c r="K32" i="1"/>
  <c r="K31" i="1"/>
  <c r="K27" i="1"/>
  <c r="K24" i="1"/>
  <c r="K23" i="1"/>
  <c r="K22" i="1"/>
  <c r="K21" i="1"/>
  <c r="K19" i="1"/>
  <c r="K17" i="1"/>
  <c r="K15" i="1"/>
  <c r="K14" i="1"/>
  <c r="K13" i="1"/>
  <c r="K12" i="1"/>
  <c r="K11" i="1"/>
  <c r="K10" i="1"/>
  <c r="K26" i="1" l="1"/>
  <c r="K44" i="1"/>
  <c r="K20" i="1"/>
  <c r="K9" i="1"/>
  <c r="K30" i="1"/>
  <c r="D48" i="1" l="1"/>
  <c r="I48" i="1"/>
  <c r="K29" i="1"/>
  <c r="J48" i="1"/>
  <c r="G48" i="1"/>
  <c r="H48" i="1"/>
  <c r="E48" i="1"/>
  <c r="C48" i="1"/>
  <c r="F48" i="1"/>
  <c r="K8" i="1"/>
  <c r="K48" i="1" l="1"/>
  <c r="K50" i="1" l="1"/>
</calcChain>
</file>

<file path=xl/sharedStrings.xml><?xml version="1.0" encoding="utf-8"?>
<sst xmlns="http://schemas.openxmlformats.org/spreadsheetml/2006/main" count="48" uniqueCount="48">
  <si>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</si>
  <si>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</si>
  <si>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</si>
  <si>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</si>
  <si>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</si>
  <si>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</si>
  <si>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</si>
  <si>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</si>
  <si>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</si>
  <si>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</si>
  <si>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</si>
  <si>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</si>
  <si>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</si>
  <si>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</si>
  <si>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</si>
  <si>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</si>
  <si>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</si>
  <si>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</si>
  <si>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</si>
  <si>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</si>
  <si>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</si>
  <si>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</si>
  <si>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</si>
  <si>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</si>
  <si>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</si>
  <si>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</si>
  <si>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</si>
  <si>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</si>
  <si>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</si>
  <si>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</si>
  <si>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</si>
  <si>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</si>
  <si>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</si>
  <si>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</si>
  <si>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</si>
  <si>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</si>
  <si>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</si>
  <si>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</si>
  <si>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</si>
  <si>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</si>
  <si>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</si>
  <si>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</si>
  <si>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</si>
  <si>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</si>
  <si>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</si>
  <si>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Приложение № 4.1</t>
  </si>
  <si>
    <t>"О республиканском бюджете на 2023 год"</t>
  </si>
  <si>
    <t>Доходы местных бюджетов в разрезе основных видов налоговых, неналоговых и иных обязательных платежей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</si>
</sst>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_р_._-;\-* #,##0_р_._-;_-* &quot;-&quot;??_р_._-;_-@_-"/>
    <numFmt numFmtId="167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167" fontId="2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right" wrapText="1"/>
    </xf>
    <xf numFmtId="166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4" borderId="5" xfId="0" applyFont="1" applyFill="1" applyBorder="1" applyAlignment="1">
      <alignment horizont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left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</cellXfs>
  <cellStyles count="3">
    <cellStyle name="Обычный" xfId="0" builtinId="0"/>
    <cellStyle name="Обычный 3" xfId="1"/>
    <cellStyle name="Финансов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BreakPreview" zoomScale="90" zoomScaleNormal="90" zoomScaleSheetLayoutView="9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sqref="A1:XFD6"/>
    </sheetView>
  </sheetViews>
  <sheetFormatPr defaultRowHeight="15.6" x14ac:dyDescent="0.3"/>
  <cols>
    <col min="1" max="1" width="10" style="2" bestFit="1" customWidth="1"/>
    <col min="2" max="2" width="42.109375" style="1" customWidth="1"/>
    <col min="3" max="3" width="16.6640625" style="3" bestFit="1" customWidth="1"/>
    <col min="4" max="4" width="15.5546875" style="3" bestFit="1" customWidth="1"/>
    <col min="5" max="8" width="16.6640625" style="3" bestFit="1" customWidth="1"/>
    <col min="9" max="9" width="16.109375" style="3" bestFit="1" customWidth="1"/>
    <col min="10" max="10" width="15.5546875" style="3" bestFit="1" customWidth="1"/>
    <col min="11" max="11" width="17.6640625" style="3" customWidth="1"/>
    <col min="12" max="12" width="5" style="5" customWidth="1"/>
    <col min="13" max="61" width="9.109375" style="5"/>
    <col min="62" max="62" width="7.88671875" style="5" customWidth="1"/>
    <col min="63" max="63" width="62.6640625" style="5" customWidth="1"/>
    <col min="64" max="64" width="14.44140625" style="5" customWidth="1"/>
    <col min="65" max="65" width="13.6640625" style="5" customWidth="1"/>
    <col min="66" max="66" width="14.5546875" style="5" customWidth="1"/>
    <col min="67" max="67" width="14" style="5" customWidth="1"/>
    <col min="68" max="69" width="13.44140625" style="5" bestFit="1" customWidth="1"/>
    <col min="70" max="70" width="15.44140625" style="5" customWidth="1"/>
    <col min="71" max="71" width="13.44140625" style="5" bestFit="1" customWidth="1"/>
    <col min="72" max="72" width="14" style="5" customWidth="1"/>
    <col min="73" max="73" width="18.5546875" style="5" customWidth="1"/>
    <col min="74" max="74" width="8.109375" style="5" bestFit="1" customWidth="1"/>
    <col min="75" max="317" width="9.109375" style="5"/>
    <col min="318" max="318" width="7.88671875" style="5" customWidth="1"/>
    <col min="319" max="319" width="62.6640625" style="5" customWidth="1"/>
    <col min="320" max="320" width="14.44140625" style="5" customWidth="1"/>
    <col min="321" max="321" width="13.6640625" style="5" customWidth="1"/>
    <col min="322" max="322" width="14.5546875" style="5" customWidth="1"/>
    <col min="323" max="323" width="14" style="5" customWidth="1"/>
    <col min="324" max="325" width="13.44140625" style="5" bestFit="1" customWidth="1"/>
    <col min="326" max="326" width="15.44140625" style="5" customWidth="1"/>
    <col min="327" max="327" width="13.44140625" style="5" bestFit="1" customWidth="1"/>
    <col min="328" max="328" width="14" style="5" customWidth="1"/>
    <col min="329" max="329" width="18.5546875" style="5" customWidth="1"/>
    <col min="330" max="330" width="8.109375" style="5" bestFit="1" customWidth="1"/>
    <col min="331" max="573" width="9.109375" style="5"/>
    <col min="574" max="574" width="7.88671875" style="5" customWidth="1"/>
    <col min="575" max="575" width="62.6640625" style="5" customWidth="1"/>
    <col min="576" max="576" width="14.44140625" style="5" customWidth="1"/>
    <col min="577" max="577" width="13.6640625" style="5" customWidth="1"/>
    <col min="578" max="578" width="14.5546875" style="5" customWidth="1"/>
    <col min="579" max="579" width="14" style="5" customWidth="1"/>
    <col min="580" max="581" width="13.44140625" style="5" bestFit="1" customWidth="1"/>
    <col min="582" max="582" width="15.44140625" style="5" customWidth="1"/>
    <col min="583" max="583" width="13.44140625" style="5" bestFit="1" customWidth="1"/>
    <col min="584" max="584" width="14" style="5" customWidth="1"/>
    <col min="585" max="585" width="18.5546875" style="5" customWidth="1"/>
    <col min="586" max="586" width="8.109375" style="5" bestFit="1" customWidth="1"/>
    <col min="587" max="829" width="9.109375" style="5"/>
    <col min="830" max="830" width="7.88671875" style="5" customWidth="1"/>
    <col min="831" max="831" width="62.6640625" style="5" customWidth="1"/>
    <col min="832" max="832" width="14.44140625" style="5" customWidth="1"/>
    <col min="833" max="833" width="13.6640625" style="5" customWidth="1"/>
    <col min="834" max="834" width="14.5546875" style="5" customWidth="1"/>
    <col min="835" max="835" width="14" style="5" customWidth="1"/>
    <col min="836" max="837" width="13.44140625" style="5" bestFit="1" customWidth="1"/>
    <col min="838" max="838" width="15.44140625" style="5" customWidth="1"/>
    <col min="839" max="839" width="13.44140625" style="5" bestFit="1" customWidth="1"/>
    <col min="840" max="840" width="14" style="5" customWidth="1"/>
    <col min="841" max="841" width="18.5546875" style="5" customWidth="1"/>
    <col min="842" max="842" width="8.109375" style="5" bestFit="1" customWidth="1"/>
    <col min="843" max="1085" width="9.109375" style="5"/>
    <col min="1086" max="1086" width="7.88671875" style="5" customWidth="1"/>
    <col min="1087" max="1087" width="62.6640625" style="5" customWidth="1"/>
    <col min="1088" max="1088" width="14.44140625" style="5" customWidth="1"/>
    <col min="1089" max="1089" width="13.6640625" style="5" customWidth="1"/>
    <col min="1090" max="1090" width="14.5546875" style="5" customWidth="1"/>
    <col min="1091" max="1091" width="14" style="5" customWidth="1"/>
    <col min="1092" max="1093" width="13.44140625" style="5" bestFit="1" customWidth="1"/>
    <col min="1094" max="1094" width="15.44140625" style="5" customWidth="1"/>
    <col min="1095" max="1095" width="13.44140625" style="5" bestFit="1" customWidth="1"/>
    <col min="1096" max="1096" width="14" style="5" customWidth="1"/>
    <col min="1097" max="1097" width="18.5546875" style="5" customWidth="1"/>
    <col min="1098" max="1098" width="8.109375" style="5" bestFit="1" customWidth="1"/>
    <col min="1099" max="1341" width="9.109375" style="5"/>
    <col min="1342" max="1342" width="7.88671875" style="5" customWidth="1"/>
    <col min="1343" max="1343" width="62.6640625" style="5" customWidth="1"/>
    <col min="1344" max="1344" width="14.44140625" style="5" customWidth="1"/>
    <col min="1345" max="1345" width="13.6640625" style="5" customWidth="1"/>
    <col min="1346" max="1346" width="14.5546875" style="5" customWidth="1"/>
    <col min="1347" max="1347" width="14" style="5" customWidth="1"/>
    <col min="1348" max="1349" width="13.44140625" style="5" bestFit="1" customWidth="1"/>
    <col min="1350" max="1350" width="15.44140625" style="5" customWidth="1"/>
    <col min="1351" max="1351" width="13.44140625" style="5" bestFit="1" customWidth="1"/>
    <col min="1352" max="1352" width="14" style="5" customWidth="1"/>
    <col min="1353" max="1353" width="18.5546875" style="5" customWidth="1"/>
    <col min="1354" max="1354" width="8.109375" style="5" bestFit="1" customWidth="1"/>
    <col min="1355" max="1597" width="9.109375" style="5"/>
    <col min="1598" max="1598" width="7.88671875" style="5" customWidth="1"/>
    <col min="1599" max="1599" width="62.6640625" style="5" customWidth="1"/>
    <col min="1600" max="1600" width="14.44140625" style="5" customWidth="1"/>
    <col min="1601" max="1601" width="13.6640625" style="5" customWidth="1"/>
    <col min="1602" max="1602" width="14.5546875" style="5" customWidth="1"/>
    <col min="1603" max="1603" width="14" style="5" customWidth="1"/>
    <col min="1604" max="1605" width="13.44140625" style="5" bestFit="1" customWidth="1"/>
    <col min="1606" max="1606" width="15.44140625" style="5" customWidth="1"/>
    <col min="1607" max="1607" width="13.44140625" style="5" bestFit="1" customWidth="1"/>
    <col min="1608" max="1608" width="14" style="5" customWidth="1"/>
    <col min="1609" max="1609" width="18.5546875" style="5" customWidth="1"/>
    <col min="1610" max="1610" width="8.109375" style="5" bestFit="1" customWidth="1"/>
    <col min="1611" max="1853" width="9.109375" style="5"/>
    <col min="1854" max="1854" width="7.88671875" style="5" customWidth="1"/>
    <col min="1855" max="1855" width="62.6640625" style="5" customWidth="1"/>
    <col min="1856" max="1856" width="14.44140625" style="5" customWidth="1"/>
    <col min="1857" max="1857" width="13.6640625" style="5" customWidth="1"/>
    <col min="1858" max="1858" width="14.5546875" style="5" customWidth="1"/>
    <col min="1859" max="1859" width="14" style="5" customWidth="1"/>
    <col min="1860" max="1861" width="13.44140625" style="5" bestFit="1" customWidth="1"/>
    <col min="1862" max="1862" width="15.44140625" style="5" customWidth="1"/>
    <col min="1863" max="1863" width="13.44140625" style="5" bestFit="1" customWidth="1"/>
    <col min="1864" max="1864" width="14" style="5" customWidth="1"/>
    <col min="1865" max="1865" width="18.5546875" style="5" customWidth="1"/>
    <col min="1866" max="1866" width="8.109375" style="5" bestFit="1" customWidth="1"/>
    <col min="1867" max="2109" width="9.109375" style="5"/>
    <col min="2110" max="2110" width="7.88671875" style="5" customWidth="1"/>
    <col min="2111" max="2111" width="62.6640625" style="5" customWidth="1"/>
    <col min="2112" max="2112" width="14.44140625" style="5" customWidth="1"/>
    <col min="2113" max="2113" width="13.6640625" style="5" customWidth="1"/>
    <col min="2114" max="2114" width="14.5546875" style="5" customWidth="1"/>
    <col min="2115" max="2115" width="14" style="5" customWidth="1"/>
    <col min="2116" max="2117" width="13.44140625" style="5" bestFit="1" customWidth="1"/>
    <col min="2118" max="2118" width="15.44140625" style="5" customWidth="1"/>
    <col min="2119" max="2119" width="13.44140625" style="5" bestFit="1" customWidth="1"/>
    <col min="2120" max="2120" width="14" style="5" customWidth="1"/>
    <col min="2121" max="2121" width="18.5546875" style="5" customWidth="1"/>
    <col min="2122" max="2122" width="8.109375" style="5" bestFit="1" customWidth="1"/>
    <col min="2123" max="2365" width="9.109375" style="5"/>
    <col min="2366" max="2366" width="7.88671875" style="5" customWidth="1"/>
    <col min="2367" max="2367" width="62.6640625" style="5" customWidth="1"/>
    <col min="2368" max="2368" width="14.44140625" style="5" customWidth="1"/>
    <col min="2369" max="2369" width="13.6640625" style="5" customWidth="1"/>
    <col min="2370" max="2370" width="14.5546875" style="5" customWidth="1"/>
    <col min="2371" max="2371" width="14" style="5" customWidth="1"/>
    <col min="2372" max="2373" width="13.44140625" style="5" bestFit="1" customWidth="1"/>
    <col min="2374" max="2374" width="15.44140625" style="5" customWidth="1"/>
    <col min="2375" max="2375" width="13.44140625" style="5" bestFit="1" customWidth="1"/>
    <col min="2376" max="2376" width="14" style="5" customWidth="1"/>
    <col min="2377" max="2377" width="18.5546875" style="5" customWidth="1"/>
    <col min="2378" max="2378" width="8.109375" style="5" bestFit="1" customWidth="1"/>
    <col min="2379" max="2621" width="9.109375" style="5"/>
    <col min="2622" max="2622" width="7.88671875" style="5" customWidth="1"/>
    <col min="2623" max="2623" width="62.6640625" style="5" customWidth="1"/>
    <col min="2624" max="2624" width="14.44140625" style="5" customWidth="1"/>
    <col min="2625" max="2625" width="13.6640625" style="5" customWidth="1"/>
    <col min="2626" max="2626" width="14.5546875" style="5" customWidth="1"/>
    <col min="2627" max="2627" width="14" style="5" customWidth="1"/>
    <col min="2628" max="2629" width="13.44140625" style="5" bestFit="1" customWidth="1"/>
    <col min="2630" max="2630" width="15.44140625" style="5" customWidth="1"/>
    <col min="2631" max="2631" width="13.44140625" style="5" bestFit="1" customWidth="1"/>
    <col min="2632" max="2632" width="14" style="5" customWidth="1"/>
    <col min="2633" max="2633" width="18.5546875" style="5" customWidth="1"/>
    <col min="2634" max="2634" width="8.109375" style="5" bestFit="1" customWidth="1"/>
    <col min="2635" max="2877" width="9.109375" style="5"/>
    <col min="2878" max="2878" width="7.88671875" style="5" customWidth="1"/>
    <col min="2879" max="2879" width="62.6640625" style="5" customWidth="1"/>
    <col min="2880" max="2880" width="14.44140625" style="5" customWidth="1"/>
    <col min="2881" max="2881" width="13.6640625" style="5" customWidth="1"/>
    <col min="2882" max="2882" width="14.5546875" style="5" customWidth="1"/>
    <col min="2883" max="2883" width="14" style="5" customWidth="1"/>
    <col min="2884" max="2885" width="13.44140625" style="5" bestFit="1" customWidth="1"/>
    <col min="2886" max="2886" width="15.44140625" style="5" customWidth="1"/>
    <col min="2887" max="2887" width="13.44140625" style="5" bestFit="1" customWidth="1"/>
    <col min="2888" max="2888" width="14" style="5" customWidth="1"/>
    <col min="2889" max="2889" width="18.5546875" style="5" customWidth="1"/>
    <col min="2890" max="2890" width="8.109375" style="5" bestFit="1" customWidth="1"/>
    <col min="2891" max="3133" width="9.109375" style="5"/>
    <col min="3134" max="3134" width="7.88671875" style="5" customWidth="1"/>
    <col min="3135" max="3135" width="62.6640625" style="5" customWidth="1"/>
    <col min="3136" max="3136" width="14.44140625" style="5" customWidth="1"/>
    <col min="3137" max="3137" width="13.6640625" style="5" customWidth="1"/>
    <col min="3138" max="3138" width="14.5546875" style="5" customWidth="1"/>
    <col min="3139" max="3139" width="14" style="5" customWidth="1"/>
    <col min="3140" max="3141" width="13.44140625" style="5" bestFit="1" customWidth="1"/>
    <col min="3142" max="3142" width="15.44140625" style="5" customWidth="1"/>
    <col min="3143" max="3143" width="13.44140625" style="5" bestFit="1" customWidth="1"/>
    <col min="3144" max="3144" width="14" style="5" customWidth="1"/>
    <col min="3145" max="3145" width="18.5546875" style="5" customWidth="1"/>
    <col min="3146" max="3146" width="8.109375" style="5" bestFit="1" customWidth="1"/>
    <col min="3147" max="3389" width="9.109375" style="5"/>
    <col min="3390" max="3390" width="7.88671875" style="5" customWidth="1"/>
    <col min="3391" max="3391" width="62.6640625" style="5" customWidth="1"/>
    <col min="3392" max="3392" width="14.44140625" style="5" customWidth="1"/>
    <col min="3393" max="3393" width="13.6640625" style="5" customWidth="1"/>
    <col min="3394" max="3394" width="14.5546875" style="5" customWidth="1"/>
    <col min="3395" max="3395" width="14" style="5" customWidth="1"/>
    <col min="3396" max="3397" width="13.44140625" style="5" bestFit="1" customWidth="1"/>
    <col min="3398" max="3398" width="15.44140625" style="5" customWidth="1"/>
    <col min="3399" max="3399" width="13.44140625" style="5" bestFit="1" customWidth="1"/>
    <col min="3400" max="3400" width="14" style="5" customWidth="1"/>
    <col min="3401" max="3401" width="18.5546875" style="5" customWidth="1"/>
    <col min="3402" max="3402" width="8.109375" style="5" bestFit="1" customWidth="1"/>
    <col min="3403" max="3645" width="9.109375" style="5"/>
    <col min="3646" max="3646" width="7.88671875" style="5" customWidth="1"/>
    <col min="3647" max="3647" width="62.6640625" style="5" customWidth="1"/>
    <col min="3648" max="3648" width="14.44140625" style="5" customWidth="1"/>
    <col min="3649" max="3649" width="13.6640625" style="5" customWidth="1"/>
    <col min="3650" max="3650" width="14.5546875" style="5" customWidth="1"/>
    <col min="3651" max="3651" width="14" style="5" customWidth="1"/>
    <col min="3652" max="3653" width="13.44140625" style="5" bestFit="1" customWidth="1"/>
    <col min="3654" max="3654" width="15.44140625" style="5" customWidth="1"/>
    <col min="3655" max="3655" width="13.44140625" style="5" bestFit="1" customWidth="1"/>
    <col min="3656" max="3656" width="14" style="5" customWidth="1"/>
    <col min="3657" max="3657" width="18.5546875" style="5" customWidth="1"/>
    <col min="3658" max="3658" width="8.109375" style="5" bestFit="1" customWidth="1"/>
    <col min="3659" max="3901" width="9.109375" style="5"/>
    <col min="3902" max="3902" width="7.88671875" style="5" customWidth="1"/>
    <col min="3903" max="3903" width="62.6640625" style="5" customWidth="1"/>
    <col min="3904" max="3904" width="14.44140625" style="5" customWidth="1"/>
    <col min="3905" max="3905" width="13.6640625" style="5" customWidth="1"/>
    <col min="3906" max="3906" width="14.5546875" style="5" customWidth="1"/>
    <col min="3907" max="3907" width="14" style="5" customWidth="1"/>
    <col min="3908" max="3909" width="13.44140625" style="5" bestFit="1" customWidth="1"/>
    <col min="3910" max="3910" width="15.44140625" style="5" customWidth="1"/>
    <col min="3911" max="3911" width="13.44140625" style="5" bestFit="1" customWidth="1"/>
    <col min="3912" max="3912" width="14" style="5" customWidth="1"/>
    <col min="3913" max="3913" width="18.5546875" style="5" customWidth="1"/>
    <col min="3914" max="3914" width="8.109375" style="5" bestFit="1" customWidth="1"/>
    <col min="3915" max="4157" width="9.109375" style="5"/>
    <col min="4158" max="4158" width="7.88671875" style="5" customWidth="1"/>
    <col min="4159" max="4159" width="62.6640625" style="5" customWidth="1"/>
    <col min="4160" max="4160" width="14.44140625" style="5" customWidth="1"/>
    <col min="4161" max="4161" width="13.6640625" style="5" customWidth="1"/>
    <col min="4162" max="4162" width="14.5546875" style="5" customWidth="1"/>
    <col min="4163" max="4163" width="14" style="5" customWidth="1"/>
    <col min="4164" max="4165" width="13.44140625" style="5" bestFit="1" customWidth="1"/>
    <col min="4166" max="4166" width="15.44140625" style="5" customWidth="1"/>
    <col min="4167" max="4167" width="13.44140625" style="5" bestFit="1" customWidth="1"/>
    <col min="4168" max="4168" width="14" style="5" customWidth="1"/>
    <col min="4169" max="4169" width="18.5546875" style="5" customWidth="1"/>
    <col min="4170" max="4170" width="8.109375" style="5" bestFit="1" customWidth="1"/>
    <col min="4171" max="4413" width="9.109375" style="5"/>
    <col min="4414" max="4414" width="7.88671875" style="5" customWidth="1"/>
    <col min="4415" max="4415" width="62.6640625" style="5" customWidth="1"/>
    <col min="4416" max="4416" width="14.44140625" style="5" customWidth="1"/>
    <col min="4417" max="4417" width="13.6640625" style="5" customWidth="1"/>
    <col min="4418" max="4418" width="14.5546875" style="5" customWidth="1"/>
    <col min="4419" max="4419" width="14" style="5" customWidth="1"/>
    <col min="4420" max="4421" width="13.44140625" style="5" bestFit="1" customWidth="1"/>
    <col min="4422" max="4422" width="15.44140625" style="5" customWidth="1"/>
    <col min="4423" max="4423" width="13.44140625" style="5" bestFit="1" customWidth="1"/>
    <col min="4424" max="4424" width="14" style="5" customWidth="1"/>
    <col min="4425" max="4425" width="18.5546875" style="5" customWidth="1"/>
    <col min="4426" max="4426" width="8.109375" style="5" bestFit="1" customWidth="1"/>
    <col min="4427" max="4669" width="9.109375" style="5"/>
    <col min="4670" max="4670" width="7.88671875" style="5" customWidth="1"/>
    <col min="4671" max="4671" width="62.6640625" style="5" customWidth="1"/>
    <col min="4672" max="4672" width="14.44140625" style="5" customWidth="1"/>
    <col min="4673" max="4673" width="13.6640625" style="5" customWidth="1"/>
    <col min="4674" max="4674" width="14.5546875" style="5" customWidth="1"/>
    <col min="4675" max="4675" width="14" style="5" customWidth="1"/>
    <col min="4676" max="4677" width="13.44140625" style="5" bestFit="1" customWidth="1"/>
    <col min="4678" max="4678" width="15.44140625" style="5" customWidth="1"/>
    <col min="4679" max="4679" width="13.44140625" style="5" bestFit="1" customWidth="1"/>
    <col min="4680" max="4680" width="14" style="5" customWidth="1"/>
    <col min="4681" max="4681" width="18.5546875" style="5" customWidth="1"/>
    <col min="4682" max="4682" width="8.109375" style="5" bestFit="1" customWidth="1"/>
    <col min="4683" max="4925" width="9.109375" style="5"/>
    <col min="4926" max="4926" width="7.88671875" style="5" customWidth="1"/>
    <col min="4927" max="4927" width="62.6640625" style="5" customWidth="1"/>
    <col min="4928" max="4928" width="14.44140625" style="5" customWidth="1"/>
    <col min="4929" max="4929" width="13.6640625" style="5" customWidth="1"/>
    <col min="4930" max="4930" width="14.5546875" style="5" customWidth="1"/>
    <col min="4931" max="4931" width="14" style="5" customWidth="1"/>
    <col min="4932" max="4933" width="13.44140625" style="5" bestFit="1" customWidth="1"/>
    <col min="4934" max="4934" width="15.44140625" style="5" customWidth="1"/>
    <col min="4935" max="4935" width="13.44140625" style="5" bestFit="1" customWidth="1"/>
    <col min="4936" max="4936" width="14" style="5" customWidth="1"/>
    <col min="4937" max="4937" width="18.5546875" style="5" customWidth="1"/>
    <col min="4938" max="4938" width="8.109375" style="5" bestFit="1" customWidth="1"/>
    <col min="4939" max="5181" width="9.109375" style="5"/>
    <col min="5182" max="5182" width="7.88671875" style="5" customWidth="1"/>
    <col min="5183" max="5183" width="62.6640625" style="5" customWidth="1"/>
    <col min="5184" max="5184" width="14.44140625" style="5" customWidth="1"/>
    <col min="5185" max="5185" width="13.6640625" style="5" customWidth="1"/>
    <col min="5186" max="5186" width="14.5546875" style="5" customWidth="1"/>
    <col min="5187" max="5187" width="14" style="5" customWidth="1"/>
    <col min="5188" max="5189" width="13.44140625" style="5" bestFit="1" customWidth="1"/>
    <col min="5190" max="5190" width="15.44140625" style="5" customWidth="1"/>
    <col min="5191" max="5191" width="13.44140625" style="5" bestFit="1" customWidth="1"/>
    <col min="5192" max="5192" width="14" style="5" customWidth="1"/>
    <col min="5193" max="5193" width="18.5546875" style="5" customWidth="1"/>
    <col min="5194" max="5194" width="8.109375" style="5" bestFit="1" customWidth="1"/>
    <col min="5195" max="5437" width="9.109375" style="5"/>
    <col min="5438" max="5438" width="7.88671875" style="5" customWidth="1"/>
    <col min="5439" max="5439" width="62.6640625" style="5" customWidth="1"/>
    <col min="5440" max="5440" width="14.44140625" style="5" customWidth="1"/>
    <col min="5441" max="5441" width="13.6640625" style="5" customWidth="1"/>
    <col min="5442" max="5442" width="14.5546875" style="5" customWidth="1"/>
    <col min="5443" max="5443" width="14" style="5" customWidth="1"/>
    <col min="5444" max="5445" width="13.44140625" style="5" bestFit="1" customWidth="1"/>
    <col min="5446" max="5446" width="15.44140625" style="5" customWidth="1"/>
    <col min="5447" max="5447" width="13.44140625" style="5" bestFit="1" customWidth="1"/>
    <col min="5448" max="5448" width="14" style="5" customWidth="1"/>
    <col min="5449" max="5449" width="18.5546875" style="5" customWidth="1"/>
    <col min="5450" max="5450" width="8.109375" style="5" bestFit="1" customWidth="1"/>
    <col min="5451" max="5693" width="9.109375" style="5"/>
    <col min="5694" max="5694" width="7.88671875" style="5" customWidth="1"/>
    <col min="5695" max="5695" width="62.6640625" style="5" customWidth="1"/>
    <col min="5696" max="5696" width="14.44140625" style="5" customWidth="1"/>
    <col min="5697" max="5697" width="13.6640625" style="5" customWidth="1"/>
    <col min="5698" max="5698" width="14.5546875" style="5" customWidth="1"/>
    <col min="5699" max="5699" width="14" style="5" customWidth="1"/>
    <col min="5700" max="5701" width="13.44140625" style="5" bestFit="1" customWidth="1"/>
    <col min="5702" max="5702" width="15.44140625" style="5" customWidth="1"/>
    <col min="5703" max="5703" width="13.44140625" style="5" bestFit="1" customWidth="1"/>
    <col min="5704" max="5704" width="14" style="5" customWidth="1"/>
    <col min="5705" max="5705" width="18.5546875" style="5" customWidth="1"/>
    <col min="5706" max="5706" width="8.109375" style="5" bestFit="1" customWidth="1"/>
    <col min="5707" max="5949" width="9.109375" style="5"/>
    <col min="5950" max="5950" width="7.88671875" style="5" customWidth="1"/>
    <col min="5951" max="5951" width="62.6640625" style="5" customWidth="1"/>
    <col min="5952" max="5952" width="14.44140625" style="5" customWidth="1"/>
    <col min="5953" max="5953" width="13.6640625" style="5" customWidth="1"/>
    <col min="5954" max="5954" width="14.5546875" style="5" customWidth="1"/>
    <col min="5955" max="5955" width="14" style="5" customWidth="1"/>
    <col min="5956" max="5957" width="13.44140625" style="5" bestFit="1" customWidth="1"/>
    <col min="5958" max="5958" width="15.44140625" style="5" customWidth="1"/>
    <col min="5959" max="5959" width="13.44140625" style="5" bestFit="1" customWidth="1"/>
    <col min="5960" max="5960" width="14" style="5" customWidth="1"/>
    <col min="5961" max="5961" width="18.5546875" style="5" customWidth="1"/>
    <col min="5962" max="5962" width="8.109375" style="5" bestFit="1" customWidth="1"/>
    <col min="5963" max="6205" width="9.109375" style="5"/>
    <col min="6206" max="6206" width="7.88671875" style="5" customWidth="1"/>
    <col min="6207" max="6207" width="62.6640625" style="5" customWidth="1"/>
    <col min="6208" max="6208" width="14.44140625" style="5" customWidth="1"/>
    <col min="6209" max="6209" width="13.6640625" style="5" customWidth="1"/>
    <col min="6210" max="6210" width="14.5546875" style="5" customWidth="1"/>
    <col min="6211" max="6211" width="14" style="5" customWidth="1"/>
    <col min="6212" max="6213" width="13.44140625" style="5" bestFit="1" customWidth="1"/>
    <col min="6214" max="6214" width="15.44140625" style="5" customWidth="1"/>
    <col min="6215" max="6215" width="13.44140625" style="5" bestFit="1" customWidth="1"/>
    <col min="6216" max="6216" width="14" style="5" customWidth="1"/>
    <col min="6217" max="6217" width="18.5546875" style="5" customWidth="1"/>
    <col min="6218" max="6218" width="8.109375" style="5" bestFit="1" customWidth="1"/>
    <col min="6219" max="6461" width="9.109375" style="5"/>
    <col min="6462" max="6462" width="7.88671875" style="5" customWidth="1"/>
    <col min="6463" max="6463" width="62.6640625" style="5" customWidth="1"/>
    <col min="6464" max="6464" width="14.44140625" style="5" customWidth="1"/>
    <col min="6465" max="6465" width="13.6640625" style="5" customWidth="1"/>
    <col min="6466" max="6466" width="14.5546875" style="5" customWidth="1"/>
    <col min="6467" max="6467" width="14" style="5" customWidth="1"/>
    <col min="6468" max="6469" width="13.44140625" style="5" bestFit="1" customWidth="1"/>
    <col min="6470" max="6470" width="15.44140625" style="5" customWidth="1"/>
    <col min="6471" max="6471" width="13.44140625" style="5" bestFit="1" customWidth="1"/>
    <col min="6472" max="6472" width="14" style="5" customWidth="1"/>
    <col min="6473" max="6473" width="18.5546875" style="5" customWidth="1"/>
    <col min="6474" max="6474" width="8.109375" style="5" bestFit="1" customWidth="1"/>
    <col min="6475" max="6717" width="9.109375" style="5"/>
    <col min="6718" max="6718" width="7.88671875" style="5" customWidth="1"/>
    <col min="6719" max="6719" width="62.6640625" style="5" customWidth="1"/>
    <col min="6720" max="6720" width="14.44140625" style="5" customWidth="1"/>
    <col min="6721" max="6721" width="13.6640625" style="5" customWidth="1"/>
    <col min="6722" max="6722" width="14.5546875" style="5" customWidth="1"/>
    <col min="6723" max="6723" width="14" style="5" customWidth="1"/>
    <col min="6724" max="6725" width="13.44140625" style="5" bestFit="1" customWidth="1"/>
    <col min="6726" max="6726" width="15.44140625" style="5" customWidth="1"/>
    <col min="6727" max="6727" width="13.44140625" style="5" bestFit="1" customWidth="1"/>
    <col min="6728" max="6728" width="14" style="5" customWidth="1"/>
    <col min="6729" max="6729" width="18.5546875" style="5" customWidth="1"/>
    <col min="6730" max="6730" width="8.109375" style="5" bestFit="1" customWidth="1"/>
    <col min="6731" max="6973" width="9.109375" style="5"/>
    <col min="6974" max="6974" width="7.88671875" style="5" customWidth="1"/>
    <col min="6975" max="6975" width="62.6640625" style="5" customWidth="1"/>
    <col min="6976" max="6976" width="14.44140625" style="5" customWidth="1"/>
    <col min="6977" max="6977" width="13.6640625" style="5" customWidth="1"/>
    <col min="6978" max="6978" width="14.5546875" style="5" customWidth="1"/>
    <col min="6979" max="6979" width="14" style="5" customWidth="1"/>
    <col min="6980" max="6981" width="13.44140625" style="5" bestFit="1" customWidth="1"/>
    <col min="6982" max="6982" width="15.44140625" style="5" customWidth="1"/>
    <col min="6983" max="6983" width="13.44140625" style="5" bestFit="1" customWidth="1"/>
    <col min="6984" max="6984" width="14" style="5" customWidth="1"/>
    <col min="6985" max="6985" width="18.5546875" style="5" customWidth="1"/>
    <col min="6986" max="6986" width="8.109375" style="5" bestFit="1" customWidth="1"/>
    <col min="6987" max="7229" width="9.109375" style="5"/>
    <col min="7230" max="7230" width="7.88671875" style="5" customWidth="1"/>
    <col min="7231" max="7231" width="62.6640625" style="5" customWidth="1"/>
    <col min="7232" max="7232" width="14.44140625" style="5" customWidth="1"/>
    <col min="7233" max="7233" width="13.6640625" style="5" customWidth="1"/>
    <col min="7234" max="7234" width="14.5546875" style="5" customWidth="1"/>
    <col min="7235" max="7235" width="14" style="5" customWidth="1"/>
    <col min="7236" max="7237" width="13.44140625" style="5" bestFit="1" customWidth="1"/>
    <col min="7238" max="7238" width="15.44140625" style="5" customWidth="1"/>
    <col min="7239" max="7239" width="13.44140625" style="5" bestFit="1" customWidth="1"/>
    <col min="7240" max="7240" width="14" style="5" customWidth="1"/>
    <col min="7241" max="7241" width="18.5546875" style="5" customWidth="1"/>
    <col min="7242" max="7242" width="8.109375" style="5" bestFit="1" customWidth="1"/>
    <col min="7243" max="7485" width="9.109375" style="5"/>
    <col min="7486" max="7486" width="7.88671875" style="5" customWidth="1"/>
    <col min="7487" max="7487" width="62.6640625" style="5" customWidth="1"/>
    <col min="7488" max="7488" width="14.44140625" style="5" customWidth="1"/>
    <col min="7489" max="7489" width="13.6640625" style="5" customWidth="1"/>
    <col min="7490" max="7490" width="14.5546875" style="5" customWidth="1"/>
    <col min="7491" max="7491" width="14" style="5" customWidth="1"/>
    <col min="7492" max="7493" width="13.44140625" style="5" bestFit="1" customWidth="1"/>
    <col min="7494" max="7494" width="15.44140625" style="5" customWidth="1"/>
    <col min="7495" max="7495" width="13.44140625" style="5" bestFit="1" customWidth="1"/>
    <col min="7496" max="7496" width="14" style="5" customWidth="1"/>
    <col min="7497" max="7497" width="18.5546875" style="5" customWidth="1"/>
    <col min="7498" max="7498" width="8.109375" style="5" bestFit="1" customWidth="1"/>
    <col min="7499" max="7741" width="9.109375" style="5"/>
    <col min="7742" max="7742" width="7.88671875" style="5" customWidth="1"/>
    <col min="7743" max="7743" width="62.6640625" style="5" customWidth="1"/>
    <col min="7744" max="7744" width="14.44140625" style="5" customWidth="1"/>
    <col min="7745" max="7745" width="13.6640625" style="5" customWidth="1"/>
    <col min="7746" max="7746" width="14.5546875" style="5" customWidth="1"/>
    <col min="7747" max="7747" width="14" style="5" customWidth="1"/>
    <col min="7748" max="7749" width="13.44140625" style="5" bestFit="1" customWidth="1"/>
    <col min="7750" max="7750" width="15.44140625" style="5" customWidth="1"/>
    <col min="7751" max="7751" width="13.44140625" style="5" bestFit="1" customWidth="1"/>
    <col min="7752" max="7752" width="14" style="5" customWidth="1"/>
    <col min="7753" max="7753" width="18.5546875" style="5" customWidth="1"/>
    <col min="7754" max="7754" width="8.109375" style="5" bestFit="1" customWidth="1"/>
    <col min="7755" max="7997" width="9.109375" style="5"/>
    <col min="7998" max="7998" width="7.88671875" style="5" customWidth="1"/>
    <col min="7999" max="7999" width="62.6640625" style="5" customWidth="1"/>
    <col min="8000" max="8000" width="14.44140625" style="5" customWidth="1"/>
    <col min="8001" max="8001" width="13.6640625" style="5" customWidth="1"/>
    <col min="8002" max="8002" width="14.5546875" style="5" customWidth="1"/>
    <col min="8003" max="8003" width="14" style="5" customWidth="1"/>
    <col min="8004" max="8005" width="13.44140625" style="5" bestFit="1" customWidth="1"/>
    <col min="8006" max="8006" width="15.44140625" style="5" customWidth="1"/>
    <col min="8007" max="8007" width="13.44140625" style="5" bestFit="1" customWidth="1"/>
    <col min="8008" max="8008" width="14" style="5" customWidth="1"/>
    <col min="8009" max="8009" width="18.5546875" style="5" customWidth="1"/>
    <col min="8010" max="8010" width="8.109375" style="5" bestFit="1" customWidth="1"/>
    <col min="8011" max="8253" width="9.109375" style="5"/>
    <col min="8254" max="8254" width="7.88671875" style="5" customWidth="1"/>
    <col min="8255" max="8255" width="62.6640625" style="5" customWidth="1"/>
    <col min="8256" max="8256" width="14.44140625" style="5" customWidth="1"/>
    <col min="8257" max="8257" width="13.6640625" style="5" customWidth="1"/>
    <col min="8258" max="8258" width="14.5546875" style="5" customWidth="1"/>
    <col min="8259" max="8259" width="14" style="5" customWidth="1"/>
    <col min="8260" max="8261" width="13.44140625" style="5" bestFit="1" customWidth="1"/>
    <col min="8262" max="8262" width="15.44140625" style="5" customWidth="1"/>
    <col min="8263" max="8263" width="13.44140625" style="5" bestFit="1" customWidth="1"/>
    <col min="8264" max="8264" width="14" style="5" customWidth="1"/>
    <col min="8265" max="8265" width="18.5546875" style="5" customWidth="1"/>
    <col min="8266" max="8266" width="8.109375" style="5" bestFit="1" customWidth="1"/>
    <col min="8267" max="8509" width="9.109375" style="5"/>
    <col min="8510" max="8510" width="7.88671875" style="5" customWidth="1"/>
    <col min="8511" max="8511" width="62.6640625" style="5" customWidth="1"/>
    <col min="8512" max="8512" width="14.44140625" style="5" customWidth="1"/>
    <col min="8513" max="8513" width="13.6640625" style="5" customWidth="1"/>
    <col min="8514" max="8514" width="14.5546875" style="5" customWidth="1"/>
    <col min="8515" max="8515" width="14" style="5" customWidth="1"/>
    <col min="8516" max="8517" width="13.44140625" style="5" bestFit="1" customWidth="1"/>
    <col min="8518" max="8518" width="15.44140625" style="5" customWidth="1"/>
    <col min="8519" max="8519" width="13.44140625" style="5" bestFit="1" customWidth="1"/>
    <col min="8520" max="8520" width="14" style="5" customWidth="1"/>
    <col min="8521" max="8521" width="18.5546875" style="5" customWidth="1"/>
    <col min="8522" max="8522" width="8.109375" style="5" bestFit="1" customWidth="1"/>
    <col min="8523" max="8765" width="9.109375" style="5"/>
    <col min="8766" max="8766" width="7.88671875" style="5" customWidth="1"/>
    <col min="8767" max="8767" width="62.6640625" style="5" customWidth="1"/>
    <col min="8768" max="8768" width="14.44140625" style="5" customWidth="1"/>
    <col min="8769" max="8769" width="13.6640625" style="5" customWidth="1"/>
    <col min="8770" max="8770" width="14.5546875" style="5" customWidth="1"/>
    <col min="8771" max="8771" width="14" style="5" customWidth="1"/>
    <col min="8772" max="8773" width="13.44140625" style="5" bestFit="1" customWidth="1"/>
    <col min="8774" max="8774" width="15.44140625" style="5" customWidth="1"/>
    <col min="8775" max="8775" width="13.44140625" style="5" bestFit="1" customWidth="1"/>
    <col min="8776" max="8776" width="14" style="5" customWidth="1"/>
    <col min="8777" max="8777" width="18.5546875" style="5" customWidth="1"/>
    <col min="8778" max="8778" width="8.109375" style="5" bestFit="1" customWidth="1"/>
    <col min="8779" max="9021" width="9.109375" style="5"/>
    <col min="9022" max="9022" width="7.88671875" style="5" customWidth="1"/>
    <col min="9023" max="9023" width="62.6640625" style="5" customWidth="1"/>
    <col min="9024" max="9024" width="14.44140625" style="5" customWidth="1"/>
    <col min="9025" max="9025" width="13.6640625" style="5" customWidth="1"/>
    <col min="9026" max="9026" width="14.5546875" style="5" customWidth="1"/>
    <col min="9027" max="9027" width="14" style="5" customWidth="1"/>
    <col min="9028" max="9029" width="13.44140625" style="5" bestFit="1" customWidth="1"/>
    <col min="9030" max="9030" width="15.44140625" style="5" customWidth="1"/>
    <col min="9031" max="9031" width="13.44140625" style="5" bestFit="1" customWidth="1"/>
    <col min="9032" max="9032" width="14" style="5" customWidth="1"/>
    <col min="9033" max="9033" width="18.5546875" style="5" customWidth="1"/>
    <col min="9034" max="9034" width="8.109375" style="5" bestFit="1" customWidth="1"/>
    <col min="9035" max="9277" width="9.109375" style="5"/>
    <col min="9278" max="9278" width="7.88671875" style="5" customWidth="1"/>
    <col min="9279" max="9279" width="62.6640625" style="5" customWidth="1"/>
    <col min="9280" max="9280" width="14.44140625" style="5" customWidth="1"/>
    <col min="9281" max="9281" width="13.6640625" style="5" customWidth="1"/>
    <col min="9282" max="9282" width="14.5546875" style="5" customWidth="1"/>
    <col min="9283" max="9283" width="14" style="5" customWidth="1"/>
    <col min="9284" max="9285" width="13.44140625" style="5" bestFit="1" customWidth="1"/>
    <col min="9286" max="9286" width="15.44140625" style="5" customWidth="1"/>
    <col min="9287" max="9287" width="13.44140625" style="5" bestFit="1" customWidth="1"/>
    <col min="9288" max="9288" width="14" style="5" customWidth="1"/>
    <col min="9289" max="9289" width="18.5546875" style="5" customWidth="1"/>
    <col min="9290" max="9290" width="8.109375" style="5" bestFit="1" customWidth="1"/>
    <col min="9291" max="9533" width="9.109375" style="5"/>
    <col min="9534" max="9534" width="7.88671875" style="5" customWidth="1"/>
    <col min="9535" max="9535" width="62.6640625" style="5" customWidth="1"/>
    <col min="9536" max="9536" width="14.44140625" style="5" customWidth="1"/>
    <col min="9537" max="9537" width="13.6640625" style="5" customWidth="1"/>
    <col min="9538" max="9538" width="14.5546875" style="5" customWidth="1"/>
    <col min="9539" max="9539" width="14" style="5" customWidth="1"/>
    <col min="9540" max="9541" width="13.44140625" style="5" bestFit="1" customWidth="1"/>
    <col min="9542" max="9542" width="15.44140625" style="5" customWidth="1"/>
    <col min="9543" max="9543" width="13.44140625" style="5" bestFit="1" customWidth="1"/>
    <col min="9544" max="9544" width="14" style="5" customWidth="1"/>
    <col min="9545" max="9545" width="18.5546875" style="5" customWidth="1"/>
    <col min="9546" max="9546" width="8.109375" style="5" bestFit="1" customWidth="1"/>
    <col min="9547" max="9789" width="9.109375" style="5"/>
    <col min="9790" max="9790" width="7.88671875" style="5" customWidth="1"/>
    <col min="9791" max="9791" width="62.6640625" style="5" customWidth="1"/>
    <col min="9792" max="9792" width="14.44140625" style="5" customWidth="1"/>
    <col min="9793" max="9793" width="13.6640625" style="5" customWidth="1"/>
    <col min="9794" max="9794" width="14.5546875" style="5" customWidth="1"/>
    <col min="9795" max="9795" width="14" style="5" customWidth="1"/>
    <col min="9796" max="9797" width="13.44140625" style="5" bestFit="1" customWidth="1"/>
    <col min="9798" max="9798" width="15.44140625" style="5" customWidth="1"/>
    <col min="9799" max="9799" width="13.44140625" style="5" bestFit="1" customWidth="1"/>
    <col min="9800" max="9800" width="14" style="5" customWidth="1"/>
    <col min="9801" max="9801" width="18.5546875" style="5" customWidth="1"/>
    <col min="9802" max="9802" width="8.109375" style="5" bestFit="1" customWidth="1"/>
    <col min="9803" max="10045" width="9.109375" style="5"/>
    <col min="10046" max="10046" width="7.88671875" style="5" customWidth="1"/>
    <col min="10047" max="10047" width="62.6640625" style="5" customWidth="1"/>
    <col min="10048" max="10048" width="14.44140625" style="5" customWidth="1"/>
    <col min="10049" max="10049" width="13.6640625" style="5" customWidth="1"/>
    <col min="10050" max="10050" width="14.5546875" style="5" customWidth="1"/>
    <col min="10051" max="10051" width="14" style="5" customWidth="1"/>
    <col min="10052" max="10053" width="13.44140625" style="5" bestFit="1" customWidth="1"/>
    <col min="10054" max="10054" width="15.44140625" style="5" customWidth="1"/>
    <col min="10055" max="10055" width="13.44140625" style="5" bestFit="1" customWidth="1"/>
    <col min="10056" max="10056" width="14" style="5" customWidth="1"/>
    <col min="10057" max="10057" width="18.5546875" style="5" customWidth="1"/>
    <col min="10058" max="10058" width="8.109375" style="5" bestFit="1" customWidth="1"/>
    <col min="10059" max="10301" width="9.109375" style="5"/>
    <col min="10302" max="10302" width="7.88671875" style="5" customWidth="1"/>
    <col min="10303" max="10303" width="62.6640625" style="5" customWidth="1"/>
    <col min="10304" max="10304" width="14.44140625" style="5" customWidth="1"/>
    <col min="10305" max="10305" width="13.6640625" style="5" customWidth="1"/>
    <col min="10306" max="10306" width="14.5546875" style="5" customWidth="1"/>
    <col min="10307" max="10307" width="14" style="5" customWidth="1"/>
    <col min="10308" max="10309" width="13.44140625" style="5" bestFit="1" customWidth="1"/>
    <col min="10310" max="10310" width="15.44140625" style="5" customWidth="1"/>
    <col min="10311" max="10311" width="13.44140625" style="5" bestFit="1" customWidth="1"/>
    <col min="10312" max="10312" width="14" style="5" customWidth="1"/>
    <col min="10313" max="10313" width="18.5546875" style="5" customWidth="1"/>
    <col min="10314" max="10314" width="8.109375" style="5" bestFit="1" customWidth="1"/>
    <col min="10315" max="10557" width="9.109375" style="5"/>
    <col min="10558" max="10558" width="7.88671875" style="5" customWidth="1"/>
    <col min="10559" max="10559" width="62.6640625" style="5" customWidth="1"/>
    <col min="10560" max="10560" width="14.44140625" style="5" customWidth="1"/>
    <col min="10561" max="10561" width="13.6640625" style="5" customWidth="1"/>
    <col min="10562" max="10562" width="14.5546875" style="5" customWidth="1"/>
    <col min="10563" max="10563" width="14" style="5" customWidth="1"/>
    <col min="10564" max="10565" width="13.44140625" style="5" bestFit="1" customWidth="1"/>
    <col min="10566" max="10566" width="15.44140625" style="5" customWidth="1"/>
    <col min="10567" max="10567" width="13.44140625" style="5" bestFit="1" customWidth="1"/>
    <col min="10568" max="10568" width="14" style="5" customWidth="1"/>
    <col min="10569" max="10569" width="18.5546875" style="5" customWidth="1"/>
    <col min="10570" max="10570" width="8.109375" style="5" bestFit="1" customWidth="1"/>
    <col min="10571" max="10813" width="9.109375" style="5"/>
    <col min="10814" max="10814" width="7.88671875" style="5" customWidth="1"/>
    <col min="10815" max="10815" width="62.6640625" style="5" customWidth="1"/>
    <col min="10816" max="10816" width="14.44140625" style="5" customWidth="1"/>
    <col min="10817" max="10817" width="13.6640625" style="5" customWidth="1"/>
    <col min="10818" max="10818" width="14.5546875" style="5" customWidth="1"/>
    <col min="10819" max="10819" width="14" style="5" customWidth="1"/>
    <col min="10820" max="10821" width="13.44140625" style="5" bestFit="1" customWidth="1"/>
    <col min="10822" max="10822" width="15.44140625" style="5" customWidth="1"/>
    <col min="10823" max="10823" width="13.44140625" style="5" bestFit="1" customWidth="1"/>
    <col min="10824" max="10824" width="14" style="5" customWidth="1"/>
    <col min="10825" max="10825" width="18.5546875" style="5" customWidth="1"/>
    <col min="10826" max="10826" width="8.109375" style="5" bestFit="1" customWidth="1"/>
    <col min="10827" max="11069" width="9.109375" style="5"/>
    <col min="11070" max="11070" width="7.88671875" style="5" customWidth="1"/>
    <col min="11071" max="11071" width="62.6640625" style="5" customWidth="1"/>
    <col min="11072" max="11072" width="14.44140625" style="5" customWidth="1"/>
    <col min="11073" max="11073" width="13.6640625" style="5" customWidth="1"/>
    <col min="11074" max="11074" width="14.5546875" style="5" customWidth="1"/>
    <col min="11075" max="11075" width="14" style="5" customWidth="1"/>
    <col min="11076" max="11077" width="13.44140625" style="5" bestFit="1" customWidth="1"/>
    <col min="11078" max="11078" width="15.44140625" style="5" customWidth="1"/>
    <col min="11079" max="11079" width="13.44140625" style="5" bestFit="1" customWidth="1"/>
    <col min="11080" max="11080" width="14" style="5" customWidth="1"/>
    <col min="11081" max="11081" width="18.5546875" style="5" customWidth="1"/>
    <col min="11082" max="11082" width="8.109375" style="5" bestFit="1" customWidth="1"/>
    <col min="11083" max="11325" width="9.109375" style="5"/>
    <col min="11326" max="11326" width="7.88671875" style="5" customWidth="1"/>
    <col min="11327" max="11327" width="62.6640625" style="5" customWidth="1"/>
    <col min="11328" max="11328" width="14.44140625" style="5" customWidth="1"/>
    <col min="11329" max="11329" width="13.6640625" style="5" customWidth="1"/>
    <col min="11330" max="11330" width="14.5546875" style="5" customWidth="1"/>
    <col min="11331" max="11331" width="14" style="5" customWidth="1"/>
    <col min="11332" max="11333" width="13.44140625" style="5" bestFit="1" customWidth="1"/>
    <col min="11334" max="11334" width="15.44140625" style="5" customWidth="1"/>
    <col min="11335" max="11335" width="13.44140625" style="5" bestFit="1" customWidth="1"/>
    <col min="11336" max="11336" width="14" style="5" customWidth="1"/>
    <col min="11337" max="11337" width="18.5546875" style="5" customWidth="1"/>
    <col min="11338" max="11338" width="8.109375" style="5" bestFit="1" customWidth="1"/>
    <col min="11339" max="11581" width="9.109375" style="5"/>
    <col min="11582" max="11582" width="7.88671875" style="5" customWidth="1"/>
    <col min="11583" max="11583" width="62.6640625" style="5" customWidth="1"/>
    <col min="11584" max="11584" width="14.44140625" style="5" customWidth="1"/>
    <col min="11585" max="11585" width="13.6640625" style="5" customWidth="1"/>
    <col min="11586" max="11586" width="14.5546875" style="5" customWidth="1"/>
    <col min="11587" max="11587" width="14" style="5" customWidth="1"/>
    <col min="11588" max="11589" width="13.44140625" style="5" bestFit="1" customWidth="1"/>
    <col min="11590" max="11590" width="15.44140625" style="5" customWidth="1"/>
    <col min="11591" max="11591" width="13.44140625" style="5" bestFit="1" customWidth="1"/>
    <col min="11592" max="11592" width="14" style="5" customWidth="1"/>
    <col min="11593" max="11593" width="18.5546875" style="5" customWidth="1"/>
    <col min="11594" max="11594" width="8.109375" style="5" bestFit="1" customWidth="1"/>
    <col min="11595" max="11837" width="9.109375" style="5"/>
    <col min="11838" max="11838" width="7.88671875" style="5" customWidth="1"/>
    <col min="11839" max="11839" width="62.6640625" style="5" customWidth="1"/>
    <col min="11840" max="11840" width="14.44140625" style="5" customWidth="1"/>
    <col min="11841" max="11841" width="13.6640625" style="5" customWidth="1"/>
    <col min="11842" max="11842" width="14.5546875" style="5" customWidth="1"/>
    <col min="11843" max="11843" width="14" style="5" customWidth="1"/>
    <col min="11844" max="11845" width="13.44140625" style="5" bestFit="1" customWidth="1"/>
    <col min="11846" max="11846" width="15.44140625" style="5" customWidth="1"/>
    <col min="11847" max="11847" width="13.44140625" style="5" bestFit="1" customWidth="1"/>
    <col min="11848" max="11848" width="14" style="5" customWidth="1"/>
    <col min="11849" max="11849" width="18.5546875" style="5" customWidth="1"/>
    <col min="11850" max="11850" width="8.109375" style="5" bestFit="1" customWidth="1"/>
    <col min="11851" max="12093" width="9.109375" style="5"/>
    <col min="12094" max="12094" width="7.88671875" style="5" customWidth="1"/>
    <col min="12095" max="12095" width="62.6640625" style="5" customWidth="1"/>
    <col min="12096" max="12096" width="14.44140625" style="5" customWidth="1"/>
    <col min="12097" max="12097" width="13.6640625" style="5" customWidth="1"/>
    <col min="12098" max="12098" width="14.5546875" style="5" customWidth="1"/>
    <col min="12099" max="12099" width="14" style="5" customWidth="1"/>
    <col min="12100" max="12101" width="13.44140625" style="5" bestFit="1" customWidth="1"/>
    <col min="12102" max="12102" width="15.44140625" style="5" customWidth="1"/>
    <col min="12103" max="12103" width="13.44140625" style="5" bestFit="1" customWidth="1"/>
    <col min="12104" max="12104" width="14" style="5" customWidth="1"/>
    <col min="12105" max="12105" width="18.5546875" style="5" customWidth="1"/>
    <col min="12106" max="12106" width="8.109375" style="5" bestFit="1" customWidth="1"/>
    <col min="12107" max="12349" width="9.109375" style="5"/>
    <col min="12350" max="12350" width="7.88671875" style="5" customWidth="1"/>
    <col min="12351" max="12351" width="62.6640625" style="5" customWidth="1"/>
    <col min="12352" max="12352" width="14.44140625" style="5" customWidth="1"/>
    <col min="12353" max="12353" width="13.6640625" style="5" customWidth="1"/>
    <col min="12354" max="12354" width="14.5546875" style="5" customWidth="1"/>
    <col min="12355" max="12355" width="14" style="5" customWidth="1"/>
    <col min="12356" max="12357" width="13.44140625" style="5" bestFit="1" customWidth="1"/>
    <col min="12358" max="12358" width="15.44140625" style="5" customWidth="1"/>
    <col min="12359" max="12359" width="13.44140625" style="5" bestFit="1" customWidth="1"/>
    <col min="12360" max="12360" width="14" style="5" customWidth="1"/>
    <col min="12361" max="12361" width="18.5546875" style="5" customWidth="1"/>
    <col min="12362" max="12362" width="8.109375" style="5" bestFit="1" customWidth="1"/>
    <col min="12363" max="12605" width="9.109375" style="5"/>
    <col min="12606" max="12606" width="7.88671875" style="5" customWidth="1"/>
    <col min="12607" max="12607" width="62.6640625" style="5" customWidth="1"/>
    <col min="12608" max="12608" width="14.44140625" style="5" customWidth="1"/>
    <col min="12609" max="12609" width="13.6640625" style="5" customWidth="1"/>
    <col min="12610" max="12610" width="14.5546875" style="5" customWidth="1"/>
    <col min="12611" max="12611" width="14" style="5" customWidth="1"/>
    <col min="12612" max="12613" width="13.44140625" style="5" bestFit="1" customWidth="1"/>
    <col min="12614" max="12614" width="15.44140625" style="5" customWidth="1"/>
    <col min="12615" max="12615" width="13.44140625" style="5" bestFit="1" customWidth="1"/>
    <col min="12616" max="12616" width="14" style="5" customWidth="1"/>
    <col min="12617" max="12617" width="18.5546875" style="5" customWidth="1"/>
    <col min="12618" max="12618" width="8.109375" style="5" bestFit="1" customWidth="1"/>
    <col min="12619" max="12861" width="9.109375" style="5"/>
    <col min="12862" max="12862" width="7.88671875" style="5" customWidth="1"/>
    <col min="12863" max="12863" width="62.6640625" style="5" customWidth="1"/>
    <col min="12864" max="12864" width="14.44140625" style="5" customWidth="1"/>
    <col min="12865" max="12865" width="13.6640625" style="5" customWidth="1"/>
    <col min="12866" max="12866" width="14.5546875" style="5" customWidth="1"/>
    <col min="12867" max="12867" width="14" style="5" customWidth="1"/>
    <col min="12868" max="12869" width="13.44140625" style="5" bestFit="1" customWidth="1"/>
    <col min="12870" max="12870" width="15.44140625" style="5" customWidth="1"/>
    <col min="12871" max="12871" width="13.44140625" style="5" bestFit="1" customWidth="1"/>
    <col min="12872" max="12872" width="14" style="5" customWidth="1"/>
    <col min="12873" max="12873" width="18.5546875" style="5" customWidth="1"/>
    <col min="12874" max="12874" width="8.109375" style="5" bestFit="1" customWidth="1"/>
    <col min="12875" max="13117" width="9.109375" style="5"/>
    <col min="13118" max="13118" width="7.88671875" style="5" customWidth="1"/>
    <col min="13119" max="13119" width="62.6640625" style="5" customWidth="1"/>
    <col min="13120" max="13120" width="14.44140625" style="5" customWidth="1"/>
    <col min="13121" max="13121" width="13.6640625" style="5" customWidth="1"/>
    <col min="13122" max="13122" width="14.5546875" style="5" customWidth="1"/>
    <col min="13123" max="13123" width="14" style="5" customWidth="1"/>
    <col min="13124" max="13125" width="13.44140625" style="5" bestFit="1" customWidth="1"/>
    <col min="13126" max="13126" width="15.44140625" style="5" customWidth="1"/>
    <col min="13127" max="13127" width="13.44140625" style="5" bestFit="1" customWidth="1"/>
    <col min="13128" max="13128" width="14" style="5" customWidth="1"/>
    <col min="13129" max="13129" width="18.5546875" style="5" customWidth="1"/>
    <col min="13130" max="13130" width="8.109375" style="5" bestFit="1" customWidth="1"/>
    <col min="13131" max="13373" width="9.109375" style="5"/>
    <col min="13374" max="13374" width="7.88671875" style="5" customWidth="1"/>
    <col min="13375" max="13375" width="62.6640625" style="5" customWidth="1"/>
    <col min="13376" max="13376" width="14.44140625" style="5" customWidth="1"/>
    <col min="13377" max="13377" width="13.6640625" style="5" customWidth="1"/>
    <col min="13378" max="13378" width="14.5546875" style="5" customWidth="1"/>
    <col min="13379" max="13379" width="14" style="5" customWidth="1"/>
    <col min="13380" max="13381" width="13.44140625" style="5" bestFit="1" customWidth="1"/>
    <col min="13382" max="13382" width="15.44140625" style="5" customWidth="1"/>
    <col min="13383" max="13383" width="13.44140625" style="5" bestFit="1" customWidth="1"/>
    <col min="13384" max="13384" width="14" style="5" customWidth="1"/>
    <col min="13385" max="13385" width="18.5546875" style="5" customWidth="1"/>
    <col min="13386" max="13386" width="8.109375" style="5" bestFit="1" customWidth="1"/>
    <col min="13387" max="13629" width="9.109375" style="5"/>
    <col min="13630" max="13630" width="7.88671875" style="5" customWidth="1"/>
    <col min="13631" max="13631" width="62.6640625" style="5" customWidth="1"/>
    <col min="13632" max="13632" width="14.44140625" style="5" customWidth="1"/>
    <col min="13633" max="13633" width="13.6640625" style="5" customWidth="1"/>
    <col min="13634" max="13634" width="14.5546875" style="5" customWidth="1"/>
    <col min="13635" max="13635" width="14" style="5" customWidth="1"/>
    <col min="13636" max="13637" width="13.44140625" style="5" bestFit="1" customWidth="1"/>
    <col min="13638" max="13638" width="15.44140625" style="5" customWidth="1"/>
    <col min="13639" max="13639" width="13.44140625" style="5" bestFit="1" customWidth="1"/>
    <col min="13640" max="13640" width="14" style="5" customWidth="1"/>
    <col min="13641" max="13641" width="18.5546875" style="5" customWidth="1"/>
    <col min="13642" max="13642" width="8.109375" style="5" bestFit="1" customWidth="1"/>
    <col min="13643" max="13885" width="9.109375" style="5"/>
    <col min="13886" max="13886" width="7.88671875" style="5" customWidth="1"/>
    <col min="13887" max="13887" width="62.6640625" style="5" customWidth="1"/>
    <col min="13888" max="13888" width="14.44140625" style="5" customWidth="1"/>
    <col min="13889" max="13889" width="13.6640625" style="5" customWidth="1"/>
    <col min="13890" max="13890" width="14.5546875" style="5" customWidth="1"/>
    <col min="13891" max="13891" width="14" style="5" customWidth="1"/>
    <col min="13892" max="13893" width="13.44140625" style="5" bestFit="1" customWidth="1"/>
    <col min="13894" max="13894" width="15.44140625" style="5" customWidth="1"/>
    <col min="13895" max="13895" width="13.44140625" style="5" bestFit="1" customWidth="1"/>
    <col min="13896" max="13896" width="14" style="5" customWidth="1"/>
    <col min="13897" max="13897" width="18.5546875" style="5" customWidth="1"/>
    <col min="13898" max="13898" width="8.109375" style="5" bestFit="1" customWidth="1"/>
    <col min="13899" max="14141" width="9.109375" style="5"/>
    <col min="14142" max="14142" width="7.88671875" style="5" customWidth="1"/>
    <col min="14143" max="14143" width="62.6640625" style="5" customWidth="1"/>
    <col min="14144" max="14144" width="14.44140625" style="5" customWidth="1"/>
    <col min="14145" max="14145" width="13.6640625" style="5" customWidth="1"/>
    <col min="14146" max="14146" width="14.5546875" style="5" customWidth="1"/>
    <col min="14147" max="14147" width="14" style="5" customWidth="1"/>
    <col min="14148" max="14149" width="13.44140625" style="5" bestFit="1" customWidth="1"/>
    <col min="14150" max="14150" width="15.44140625" style="5" customWidth="1"/>
    <col min="14151" max="14151" width="13.44140625" style="5" bestFit="1" customWidth="1"/>
    <col min="14152" max="14152" width="14" style="5" customWidth="1"/>
    <col min="14153" max="14153" width="18.5546875" style="5" customWidth="1"/>
    <col min="14154" max="14154" width="8.109375" style="5" bestFit="1" customWidth="1"/>
    <col min="14155" max="14397" width="9.109375" style="5"/>
    <col min="14398" max="14398" width="7.88671875" style="5" customWidth="1"/>
    <col min="14399" max="14399" width="62.6640625" style="5" customWidth="1"/>
    <col min="14400" max="14400" width="14.44140625" style="5" customWidth="1"/>
    <col min="14401" max="14401" width="13.6640625" style="5" customWidth="1"/>
    <col min="14402" max="14402" width="14.5546875" style="5" customWidth="1"/>
    <col min="14403" max="14403" width="14" style="5" customWidth="1"/>
    <col min="14404" max="14405" width="13.44140625" style="5" bestFit="1" customWidth="1"/>
    <col min="14406" max="14406" width="15.44140625" style="5" customWidth="1"/>
    <col min="14407" max="14407" width="13.44140625" style="5" bestFit="1" customWidth="1"/>
    <col min="14408" max="14408" width="14" style="5" customWidth="1"/>
    <col min="14409" max="14409" width="18.5546875" style="5" customWidth="1"/>
    <col min="14410" max="14410" width="8.109375" style="5" bestFit="1" customWidth="1"/>
    <col min="14411" max="14653" width="9.109375" style="5"/>
    <col min="14654" max="14654" width="7.88671875" style="5" customWidth="1"/>
    <col min="14655" max="14655" width="62.6640625" style="5" customWidth="1"/>
    <col min="14656" max="14656" width="14.44140625" style="5" customWidth="1"/>
    <col min="14657" max="14657" width="13.6640625" style="5" customWidth="1"/>
    <col min="14658" max="14658" width="14.5546875" style="5" customWidth="1"/>
    <col min="14659" max="14659" width="14" style="5" customWidth="1"/>
    <col min="14660" max="14661" width="13.44140625" style="5" bestFit="1" customWidth="1"/>
    <col min="14662" max="14662" width="15.44140625" style="5" customWidth="1"/>
    <col min="14663" max="14663" width="13.44140625" style="5" bestFit="1" customWidth="1"/>
    <col min="14664" max="14664" width="14" style="5" customWidth="1"/>
    <col min="14665" max="14665" width="18.5546875" style="5" customWidth="1"/>
    <col min="14666" max="14666" width="8.109375" style="5" bestFit="1" customWidth="1"/>
    <col min="14667" max="14909" width="9.109375" style="5"/>
    <col min="14910" max="14910" width="7.88671875" style="5" customWidth="1"/>
    <col min="14911" max="14911" width="62.6640625" style="5" customWidth="1"/>
    <col min="14912" max="14912" width="14.44140625" style="5" customWidth="1"/>
    <col min="14913" max="14913" width="13.6640625" style="5" customWidth="1"/>
    <col min="14914" max="14914" width="14.5546875" style="5" customWidth="1"/>
    <col min="14915" max="14915" width="14" style="5" customWidth="1"/>
    <col min="14916" max="14917" width="13.44140625" style="5" bestFit="1" customWidth="1"/>
    <col min="14918" max="14918" width="15.44140625" style="5" customWidth="1"/>
    <col min="14919" max="14919" width="13.44140625" style="5" bestFit="1" customWidth="1"/>
    <col min="14920" max="14920" width="14" style="5" customWidth="1"/>
    <col min="14921" max="14921" width="18.5546875" style="5" customWidth="1"/>
    <col min="14922" max="14922" width="8.109375" style="5" bestFit="1" customWidth="1"/>
    <col min="14923" max="15165" width="9.109375" style="5"/>
    <col min="15166" max="15166" width="7.88671875" style="5" customWidth="1"/>
    <col min="15167" max="15167" width="62.6640625" style="5" customWidth="1"/>
    <col min="15168" max="15168" width="14.44140625" style="5" customWidth="1"/>
    <col min="15169" max="15169" width="13.6640625" style="5" customWidth="1"/>
    <col min="15170" max="15170" width="14.5546875" style="5" customWidth="1"/>
    <col min="15171" max="15171" width="14" style="5" customWidth="1"/>
    <col min="15172" max="15173" width="13.44140625" style="5" bestFit="1" customWidth="1"/>
    <col min="15174" max="15174" width="15.44140625" style="5" customWidth="1"/>
    <col min="15175" max="15175" width="13.44140625" style="5" bestFit="1" customWidth="1"/>
    <col min="15176" max="15176" width="14" style="5" customWidth="1"/>
    <col min="15177" max="15177" width="18.5546875" style="5" customWidth="1"/>
    <col min="15178" max="15178" width="8.109375" style="5" bestFit="1" customWidth="1"/>
    <col min="15179" max="15421" width="9.109375" style="5"/>
    <col min="15422" max="15422" width="7.88671875" style="5" customWidth="1"/>
    <col min="15423" max="15423" width="62.6640625" style="5" customWidth="1"/>
    <col min="15424" max="15424" width="14.44140625" style="5" customWidth="1"/>
    <col min="15425" max="15425" width="13.6640625" style="5" customWidth="1"/>
    <col min="15426" max="15426" width="14.5546875" style="5" customWidth="1"/>
    <col min="15427" max="15427" width="14" style="5" customWidth="1"/>
    <col min="15428" max="15429" width="13.44140625" style="5" bestFit="1" customWidth="1"/>
    <col min="15430" max="15430" width="15.44140625" style="5" customWidth="1"/>
    <col min="15431" max="15431" width="13.44140625" style="5" bestFit="1" customWidth="1"/>
    <col min="15432" max="15432" width="14" style="5" customWidth="1"/>
    <col min="15433" max="15433" width="18.5546875" style="5" customWidth="1"/>
    <col min="15434" max="15434" width="8.109375" style="5" bestFit="1" customWidth="1"/>
    <col min="15435" max="15677" width="9.109375" style="5"/>
    <col min="15678" max="15678" width="7.88671875" style="5" customWidth="1"/>
    <col min="15679" max="15679" width="62.6640625" style="5" customWidth="1"/>
    <col min="15680" max="15680" width="14.44140625" style="5" customWidth="1"/>
    <col min="15681" max="15681" width="13.6640625" style="5" customWidth="1"/>
    <col min="15682" max="15682" width="14.5546875" style="5" customWidth="1"/>
    <col min="15683" max="15683" width="14" style="5" customWidth="1"/>
    <col min="15684" max="15685" width="13.44140625" style="5" bestFit="1" customWidth="1"/>
    <col min="15686" max="15686" width="15.44140625" style="5" customWidth="1"/>
    <col min="15687" max="15687" width="13.44140625" style="5" bestFit="1" customWidth="1"/>
    <col min="15688" max="15688" width="14" style="5" customWidth="1"/>
    <col min="15689" max="15689" width="18.5546875" style="5" customWidth="1"/>
    <col min="15690" max="15690" width="8.109375" style="5" bestFit="1" customWidth="1"/>
    <col min="15691" max="15933" width="9.109375" style="5"/>
    <col min="15934" max="15934" width="7.88671875" style="5" customWidth="1"/>
    <col min="15935" max="15935" width="62.6640625" style="5" customWidth="1"/>
    <col min="15936" max="15936" width="14.44140625" style="5" customWidth="1"/>
    <col min="15937" max="15937" width="13.6640625" style="5" customWidth="1"/>
    <col min="15938" max="15938" width="14.5546875" style="5" customWidth="1"/>
    <col min="15939" max="15939" width="14" style="5" customWidth="1"/>
    <col min="15940" max="15941" width="13.44140625" style="5" bestFit="1" customWidth="1"/>
    <col min="15942" max="15942" width="15.44140625" style="5" customWidth="1"/>
    <col min="15943" max="15943" width="13.44140625" style="5" bestFit="1" customWidth="1"/>
    <col min="15944" max="15944" width="14" style="5" customWidth="1"/>
    <col min="15945" max="15945" width="18.5546875" style="5" customWidth="1"/>
    <col min="15946" max="15946" width="8.109375" style="5" bestFit="1" customWidth="1"/>
    <col min="15947" max="16384" width="9.109375" style="5"/>
  </cols>
  <sheetData>
    <row r="1" spans="1:12" x14ac:dyDescent="0.3">
      <c r="H1" s="4"/>
      <c r="I1" s="45" t="s">
        <v>45</v>
      </c>
      <c r="J1" s="45"/>
      <c r="K1" s="45"/>
    </row>
    <row r="2" spans="1:12" x14ac:dyDescent="0.3">
      <c r="H2" s="45" t="s">
        <v>44</v>
      </c>
      <c r="I2" s="45"/>
      <c r="J2" s="45"/>
      <c r="K2" s="45"/>
    </row>
    <row r="3" spans="1:12" x14ac:dyDescent="0.3">
      <c r="H3" s="4"/>
      <c r="I3" s="45" t="s">
        <v>46</v>
      </c>
      <c r="J3" s="45"/>
      <c r="K3" s="45"/>
    </row>
    <row r="4" spans="1:12" x14ac:dyDescent="0.3">
      <c r="H4" s="4"/>
      <c r="I4" s="6"/>
      <c r="J4" s="6"/>
      <c r="K4" s="6"/>
    </row>
    <row r="5" spans="1:12" x14ac:dyDescent="0.3">
      <c r="A5" s="46" t="s">
        <v>47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6.2" thickBot="1" x14ac:dyDescent="0.35">
      <c r="A6" s="5"/>
      <c r="B6" s="7"/>
      <c r="E6" s="8"/>
      <c r="J6" s="9"/>
      <c r="K6" s="9" t="s">
        <v>0</v>
      </c>
    </row>
    <row r="7" spans="1:12" s="28" customFormat="1" ht="31.8" thickBot="1" x14ac:dyDescent="0.35">
      <c r="A7" s="22" t="s">
        <v>1</v>
      </c>
      <c r="B7" s="23" t="s">
        <v>2</v>
      </c>
      <c r="C7" s="24" t="s">
        <v>3</v>
      </c>
      <c r="D7" s="24" t="s">
        <v>4</v>
      </c>
      <c r="E7" s="24" t="s">
        <v>5</v>
      </c>
      <c r="F7" s="24" t="s">
        <v>6</v>
      </c>
      <c r="G7" s="24" t="s">
        <v>7</v>
      </c>
      <c r="H7" s="24" t="s">
        <v>8</v>
      </c>
      <c r="I7" s="24" t="s">
        <v>9</v>
      </c>
      <c r="J7" s="24" t="s">
        <v>10</v>
      </c>
      <c r="K7" s="25" t="s">
        <v>11</v>
      </c>
    </row>
    <row r="8" spans="1:12" x14ac:dyDescent="0.3">
      <c r="A8" s="40">
        <v>1000000</v>
      </c>
      <c r="B8" s="29" t="s">
        <v>12</v>
      </c>
      <c r="C8" s="30">
        <f>SUM(C9+C17+C19+C27)</f>
        <v>394010339</v>
      </c>
      <c r="D8" s="30">
        <f t="shared" ref="D8:J8" si="0">SUM(D9+D17+D19+D27)</f>
        <v>38070801</v>
      </c>
      <c r="E8" s="30">
        <f t="shared" si="0"/>
        <v>247741028</v>
      </c>
      <c r="F8" s="30">
        <f t="shared" si="0"/>
        <v>230839404</v>
      </c>
      <c r="G8" s="30">
        <f t="shared" si="0"/>
        <v>100533371</v>
      </c>
      <c r="H8" s="30">
        <f t="shared" si="0"/>
        <v>153218860</v>
      </c>
      <c r="I8" s="30">
        <f t="shared" si="0"/>
        <v>81280999</v>
      </c>
      <c r="J8" s="30">
        <f t="shared" si="0"/>
        <v>44785726</v>
      </c>
      <c r="K8" s="31">
        <f>SUM(C8:J8)</f>
        <v>1290480528</v>
      </c>
      <c r="L8" s="10"/>
    </row>
    <row r="9" spans="1:12" x14ac:dyDescent="0.3">
      <c r="A9" s="39">
        <v>1010000</v>
      </c>
      <c r="B9" s="14" t="s">
        <v>13</v>
      </c>
      <c r="C9" s="12">
        <f t="shared" ref="C9:J9" si="1">SUM(C10:C15)</f>
        <v>352864078</v>
      </c>
      <c r="D9" s="12">
        <f t="shared" si="1"/>
        <v>29171276</v>
      </c>
      <c r="E9" s="12">
        <f t="shared" si="1"/>
        <v>219288347</v>
      </c>
      <c r="F9" s="12">
        <f t="shared" si="1"/>
        <v>186316812</v>
      </c>
      <c r="G9" s="12">
        <f t="shared" si="1"/>
        <v>82955824</v>
      </c>
      <c r="H9" s="12">
        <f t="shared" si="1"/>
        <v>112086232</v>
      </c>
      <c r="I9" s="12">
        <f t="shared" si="1"/>
        <v>54348013</v>
      </c>
      <c r="J9" s="12">
        <f t="shared" si="1"/>
        <v>32763577</v>
      </c>
      <c r="K9" s="20">
        <f>SUM(C9:J9)</f>
        <v>1069794159</v>
      </c>
      <c r="L9" s="10"/>
    </row>
    <row r="10" spans="1:12" x14ac:dyDescent="0.3">
      <c r="A10" s="39">
        <v>1010100</v>
      </c>
      <c r="B10" s="13" t="s">
        <v>14</v>
      </c>
      <c r="C10" s="12"/>
      <c r="D10" s="12"/>
      <c r="E10" s="12"/>
      <c r="F10" s="12"/>
      <c r="G10" s="12"/>
      <c r="H10" s="12"/>
      <c r="I10" s="12"/>
      <c r="J10" s="12"/>
      <c r="K10" s="20">
        <f t="shared" ref="K10:K15" si="2">SUM(C10:J10)</f>
        <v>0</v>
      </c>
      <c r="L10" s="10"/>
    </row>
    <row r="11" spans="1:12" ht="46.8" x14ac:dyDescent="0.3">
      <c r="A11" s="39">
        <v>1010200</v>
      </c>
      <c r="B11" s="13" t="s">
        <v>15</v>
      </c>
      <c r="C11" s="12">
        <f>115017133-25359973+912926</f>
        <v>90570086</v>
      </c>
      <c r="D11" s="12">
        <f>11041412-763338+104981</f>
        <v>10383055</v>
      </c>
      <c r="E11" s="12">
        <f>107494956-1847480</f>
        <v>105647476</v>
      </c>
      <c r="F11" s="12">
        <f>101998151-2683543-13429124-5569583</f>
        <v>80315901</v>
      </c>
      <c r="G11" s="12">
        <v>46616335</v>
      </c>
      <c r="H11" s="12">
        <v>58151085</v>
      </c>
      <c r="I11" s="12">
        <f>22582115+277795+1945473</f>
        <v>24805383</v>
      </c>
      <c r="J11" s="12">
        <f>14195856+1182223</f>
        <v>15378079</v>
      </c>
      <c r="K11" s="20">
        <f t="shared" si="2"/>
        <v>431867400</v>
      </c>
      <c r="L11" s="10"/>
    </row>
    <row r="12" spans="1:12" ht="46.8" x14ac:dyDescent="0.3">
      <c r="A12" s="39">
        <v>1010500</v>
      </c>
      <c r="B12" s="15" t="s">
        <v>16</v>
      </c>
      <c r="C12" s="12">
        <f>7953877-4210934</f>
        <v>3742943</v>
      </c>
      <c r="D12" s="12">
        <f>246719-121471</f>
        <v>125248</v>
      </c>
      <c r="E12" s="12">
        <f>4984596-2637561</f>
        <v>2347035</v>
      </c>
      <c r="F12" s="12">
        <f>3053196-1173368</f>
        <v>1879828</v>
      </c>
      <c r="G12" s="12">
        <f>1208782-554060</f>
        <v>654722</v>
      </c>
      <c r="H12" s="12">
        <f>3591329-1978667</f>
        <v>1612662</v>
      </c>
      <c r="I12" s="12">
        <f>1266782-420231</f>
        <v>846551</v>
      </c>
      <c r="J12" s="12">
        <f>872204-294339</f>
        <v>577865</v>
      </c>
      <c r="K12" s="20">
        <f t="shared" si="2"/>
        <v>11786854</v>
      </c>
      <c r="L12" s="10"/>
    </row>
    <row r="13" spans="1:12" ht="62.4" x14ac:dyDescent="0.3">
      <c r="A13" s="39">
        <v>1010600</v>
      </c>
      <c r="B13" s="13" t="s">
        <v>17</v>
      </c>
      <c r="C13" s="12">
        <f>6993313+828565</f>
        <v>7821878</v>
      </c>
      <c r="D13" s="12">
        <f>25710+13267</f>
        <v>38977</v>
      </c>
      <c r="E13" s="12">
        <f>9058452+368705</f>
        <v>9427157</v>
      </c>
      <c r="F13" s="12">
        <f>1238747+137481</f>
        <v>1376228</v>
      </c>
      <c r="G13" s="12">
        <f>938955+198638</f>
        <v>1137593</v>
      </c>
      <c r="H13" s="12">
        <f>1425963-53571</f>
        <v>1372392</v>
      </c>
      <c r="I13" s="12">
        <f>160160+44357</f>
        <v>204517</v>
      </c>
      <c r="J13" s="12">
        <f>145800-114105</f>
        <v>31695</v>
      </c>
      <c r="K13" s="20">
        <f t="shared" si="2"/>
        <v>21410437</v>
      </c>
      <c r="L13" s="10"/>
    </row>
    <row r="14" spans="1:12" ht="62.4" x14ac:dyDescent="0.3">
      <c r="A14" s="39">
        <v>1010601</v>
      </c>
      <c r="B14" s="13" t="s">
        <v>18</v>
      </c>
      <c r="C14" s="12">
        <f>7652715+2469443</f>
        <v>10122158</v>
      </c>
      <c r="D14" s="12">
        <f>22535+3223</f>
        <v>25758</v>
      </c>
      <c r="E14" s="12">
        <f>8531787+4116336</f>
        <v>12648123</v>
      </c>
      <c r="F14" s="12">
        <f>3753821+3276557</f>
        <v>7030378</v>
      </c>
      <c r="G14" s="12">
        <f>2207212+1222672</f>
        <v>3429884</v>
      </c>
      <c r="H14" s="12">
        <f>5545015+4303581</f>
        <v>9848596</v>
      </c>
      <c r="I14" s="12">
        <f>1707796+1092381</f>
        <v>2800177</v>
      </c>
      <c r="J14" s="12">
        <f>1194789+769039</f>
        <v>1963828</v>
      </c>
      <c r="K14" s="20">
        <f t="shared" si="2"/>
        <v>47868902</v>
      </c>
      <c r="L14" s="10"/>
    </row>
    <row r="15" spans="1:12" x14ac:dyDescent="0.3">
      <c r="A15" s="39">
        <v>1010700</v>
      </c>
      <c r="B15" s="13" t="s">
        <v>19</v>
      </c>
      <c r="C15" s="12">
        <f>240607013</f>
        <v>240607013</v>
      </c>
      <c r="D15" s="12">
        <v>18598238</v>
      </c>
      <c r="E15" s="12">
        <f>103878239-14659683</f>
        <v>89218556</v>
      </c>
      <c r="F15" s="12">
        <v>95714477</v>
      </c>
      <c r="G15" s="12">
        <f>34933224-3815934</f>
        <v>31117290</v>
      </c>
      <c r="H15" s="12">
        <f>44188260-3086763</f>
        <v>41101497</v>
      </c>
      <c r="I15" s="12">
        <f>25320324+371061</f>
        <v>25691385</v>
      </c>
      <c r="J15" s="12">
        <v>14812110</v>
      </c>
      <c r="K15" s="20">
        <f t="shared" si="2"/>
        <v>556860566</v>
      </c>
      <c r="L15" s="10"/>
    </row>
    <row r="16" spans="1:12" x14ac:dyDescent="0.3">
      <c r="A16" s="41"/>
      <c r="B16" s="13"/>
      <c r="C16" s="12"/>
      <c r="D16" s="12"/>
      <c r="E16" s="12"/>
      <c r="F16" s="12"/>
      <c r="G16" s="12"/>
      <c r="H16" s="12"/>
      <c r="I16" s="12"/>
      <c r="J16" s="12"/>
      <c r="K16" s="20"/>
      <c r="L16" s="10"/>
    </row>
    <row r="17" spans="1:12" x14ac:dyDescent="0.3">
      <c r="A17" s="39">
        <v>1040000</v>
      </c>
      <c r="B17" s="13" t="s">
        <v>20</v>
      </c>
      <c r="C17" s="12">
        <v>4119396</v>
      </c>
      <c r="D17" s="12">
        <v>241165</v>
      </c>
      <c r="E17" s="12">
        <v>3080197</v>
      </c>
      <c r="F17" s="12">
        <v>2177479</v>
      </c>
      <c r="G17" s="12">
        <v>1630307</v>
      </c>
      <c r="H17" s="12">
        <v>2145114</v>
      </c>
      <c r="I17" s="12">
        <v>1141132</v>
      </c>
      <c r="J17" s="12">
        <v>723433</v>
      </c>
      <c r="K17" s="20">
        <f>SUM(C17:J17)</f>
        <v>15258223</v>
      </c>
      <c r="L17" s="10"/>
    </row>
    <row r="18" spans="1:12" x14ac:dyDescent="0.3">
      <c r="A18" s="41"/>
      <c r="B18" s="16"/>
      <c r="C18" s="12"/>
      <c r="D18" s="12"/>
      <c r="E18" s="12"/>
      <c r="F18" s="12"/>
      <c r="G18" s="12"/>
      <c r="H18" s="12"/>
      <c r="I18" s="12"/>
      <c r="J18" s="12"/>
      <c r="K18" s="20"/>
      <c r="L18" s="10"/>
    </row>
    <row r="19" spans="1:12" ht="31.2" x14ac:dyDescent="0.3">
      <c r="A19" s="39">
        <v>1050000</v>
      </c>
      <c r="B19" s="13" t="s">
        <v>21</v>
      </c>
      <c r="C19" s="12">
        <v>7559535</v>
      </c>
      <c r="D19" s="12">
        <v>76355</v>
      </c>
      <c r="E19" s="12">
        <v>10253740</v>
      </c>
      <c r="F19" s="12">
        <v>28220504</v>
      </c>
      <c r="G19" s="12">
        <v>10189277</v>
      </c>
      <c r="H19" s="12">
        <v>29293722</v>
      </c>
      <c r="I19" s="12">
        <f>21615122+40043</f>
        <v>21655165</v>
      </c>
      <c r="J19" s="12">
        <v>8405780</v>
      </c>
      <c r="K19" s="20">
        <f t="shared" ref="K19:K24" si="3">SUM(C19:J19)</f>
        <v>115654078</v>
      </c>
      <c r="L19" s="10"/>
    </row>
    <row r="20" spans="1:12" x14ac:dyDescent="0.3">
      <c r="A20" s="39">
        <v>1050100</v>
      </c>
      <c r="B20" s="13" t="s">
        <v>22</v>
      </c>
      <c r="C20" s="12">
        <f t="shared" ref="C20:J20" si="4">SUM(C21:C23)</f>
        <v>7485874</v>
      </c>
      <c r="D20" s="12">
        <f t="shared" si="4"/>
        <v>76355</v>
      </c>
      <c r="E20" s="12">
        <f t="shared" si="4"/>
        <v>10209656</v>
      </c>
      <c r="F20" s="12">
        <f t="shared" si="4"/>
        <v>27424904</v>
      </c>
      <c r="G20" s="12">
        <f t="shared" si="4"/>
        <v>10120855</v>
      </c>
      <c r="H20" s="12">
        <f t="shared" si="4"/>
        <v>28685780</v>
      </c>
      <c r="I20" s="12">
        <f t="shared" si="4"/>
        <v>20670221</v>
      </c>
      <c r="J20" s="12">
        <f t="shared" si="4"/>
        <v>8159075</v>
      </c>
      <c r="K20" s="20">
        <f t="shared" si="3"/>
        <v>112832720</v>
      </c>
      <c r="L20" s="10"/>
    </row>
    <row r="21" spans="1:12" ht="31.2" x14ac:dyDescent="0.3">
      <c r="A21" s="41">
        <v>1050101</v>
      </c>
      <c r="B21" s="16" t="s">
        <v>23</v>
      </c>
      <c r="C21" s="17">
        <v>274444</v>
      </c>
      <c r="D21" s="17">
        <v>0</v>
      </c>
      <c r="E21" s="17">
        <v>1035425</v>
      </c>
      <c r="F21" s="17">
        <v>17763357</v>
      </c>
      <c r="G21" s="17">
        <v>7566005</v>
      </c>
      <c r="H21" s="17">
        <v>19289086</v>
      </c>
      <c r="I21" s="17">
        <v>18027471</v>
      </c>
      <c r="J21" s="17">
        <v>6415473</v>
      </c>
      <c r="K21" s="21">
        <f t="shared" si="3"/>
        <v>70371261</v>
      </c>
      <c r="L21" s="10"/>
    </row>
    <row r="22" spans="1:12" ht="31.2" x14ac:dyDescent="0.3">
      <c r="A22" s="41">
        <v>1050102</v>
      </c>
      <c r="B22" s="16" t="s">
        <v>24</v>
      </c>
      <c r="C22" s="17">
        <v>7115882</v>
      </c>
      <c r="D22" s="17">
        <v>74713</v>
      </c>
      <c r="E22" s="17">
        <v>9051439</v>
      </c>
      <c r="F22" s="17">
        <v>8588505</v>
      </c>
      <c r="G22" s="17">
        <v>1944650</v>
      </c>
      <c r="H22" s="17">
        <v>8776194</v>
      </c>
      <c r="I22" s="17">
        <f>2182207+40043</f>
        <v>2222250</v>
      </c>
      <c r="J22" s="17">
        <v>1276754</v>
      </c>
      <c r="K22" s="21">
        <f t="shared" si="3"/>
        <v>39050387</v>
      </c>
      <c r="L22" s="10"/>
    </row>
    <row r="23" spans="1:12" x14ac:dyDescent="0.3">
      <c r="A23" s="41">
        <v>1050103</v>
      </c>
      <c r="B23" s="16" t="s">
        <v>25</v>
      </c>
      <c r="C23" s="17">
        <v>95548</v>
      </c>
      <c r="D23" s="17">
        <v>1642</v>
      </c>
      <c r="E23" s="17">
        <v>122792</v>
      </c>
      <c r="F23" s="17">
        <v>1073042</v>
      </c>
      <c r="G23" s="17">
        <v>610200</v>
      </c>
      <c r="H23" s="17">
        <v>620500</v>
      </c>
      <c r="I23" s="17">
        <v>420500</v>
      </c>
      <c r="J23" s="17">
        <v>466848</v>
      </c>
      <c r="K23" s="21">
        <f t="shared" si="3"/>
        <v>3411072</v>
      </c>
      <c r="L23" s="10"/>
    </row>
    <row r="24" spans="1:12" ht="31.2" x14ac:dyDescent="0.3">
      <c r="A24" s="39">
        <v>1051100</v>
      </c>
      <c r="B24" s="13" t="s">
        <v>26</v>
      </c>
      <c r="C24" s="12">
        <v>13660</v>
      </c>
      <c r="D24" s="12"/>
      <c r="E24" s="12">
        <v>141</v>
      </c>
      <c r="F24" s="12">
        <v>775832</v>
      </c>
      <c r="G24" s="12">
        <v>64397</v>
      </c>
      <c r="H24" s="12">
        <v>550941</v>
      </c>
      <c r="I24" s="12">
        <v>977444</v>
      </c>
      <c r="J24" s="12">
        <v>245206</v>
      </c>
      <c r="K24" s="20">
        <f t="shared" si="3"/>
        <v>2627621</v>
      </c>
      <c r="L24" s="10"/>
    </row>
    <row r="25" spans="1:12" x14ac:dyDescent="0.3">
      <c r="A25" s="41"/>
      <c r="B25" s="16"/>
      <c r="C25" s="17"/>
      <c r="D25" s="17"/>
      <c r="E25" s="17"/>
      <c r="F25" s="17"/>
      <c r="G25" s="17"/>
      <c r="H25" s="17"/>
      <c r="I25" s="17"/>
      <c r="J25" s="17"/>
      <c r="K25" s="21"/>
      <c r="L25" s="10"/>
    </row>
    <row r="26" spans="1:12" x14ac:dyDescent="0.3">
      <c r="A26" s="39">
        <v>1400000</v>
      </c>
      <c r="B26" s="13" t="s">
        <v>27</v>
      </c>
      <c r="C26" s="12">
        <f t="shared" ref="C26:J26" si="5">SUM(C27:C28)</f>
        <v>29467330</v>
      </c>
      <c r="D26" s="12">
        <f t="shared" si="5"/>
        <v>8582005</v>
      </c>
      <c r="E26" s="12">
        <f t="shared" si="5"/>
        <v>15118744</v>
      </c>
      <c r="F26" s="12">
        <f t="shared" si="5"/>
        <v>14124609</v>
      </c>
      <c r="G26" s="12">
        <f t="shared" si="5"/>
        <v>5757963</v>
      </c>
      <c r="H26" s="12">
        <f t="shared" si="5"/>
        <v>9693792</v>
      </c>
      <c r="I26" s="12">
        <f t="shared" si="5"/>
        <v>4136689</v>
      </c>
      <c r="J26" s="12">
        <f t="shared" si="5"/>
        <v>2892936</v>
      </c>
      <c r="K26" s="20">
        <f t="shared" ref="K26:K27" si="6">SUM(C26:J26)</f>
        <v>89774068</v>
      </c>
      <c r="L26" s="10"/>
    </row>
    <row r="27" spans="1:12" s="11" customFormat="1" x14ac:dyDescent="0.3">
      <c r="A27" s="42">
        <v>1400400</v>
      </c>
      <c r="B27" s="18" t="s">
        <v>28</v>
      </c>
      <c r="C27" s="17">
        <f>31560477-2093147</f>
        <v>29467330</v>
      </c>
      <c r="D27" s="17">
        <f>7943663+638342</f>
        <v>8582005</v>
      </c>
      <c r="E27" s="17">
        <f>15714538-595794</f>
        <v>15118744</v>
      </c>
      <c r="F27" s="17">
        <f>15084874-2194503+1234238</f>
        <v>14124609</v>
      </c>
      <c r="G27" s="17">
        <f>5992666-234703</f>
        <v>5757963</v>
      </c>
      <c r="H27" s="17">
        <f>9532951+160841</f>
        <v>9693792</v>
      </c>
      <c r="I27" s="17">
        <f>4619158-751204+268735</f>
        <v>4136689</v>
      </c>
      <c r="J27" s="17">
        <f>2915197-22261</f>
        <v>2892936</v>
      </c>
      <c r="K27" s="21">
        <f t="shared" si="6"/>
        <v>89774068</v>
      </c>
    </row>
    <row r="28" spans="1:12" x14ac:dyDescent="0.3">
      <c r="A28" s="41"/>
      <c r="B28" s="16"/>
      <c r="C28" s="17"/>
      <c r="D28" s="17"/>
      <c r="E28" s="17"/>
      <c r="F28" s="17"/>
      <c r="G28" s="17"/>
      <c r="H28" s="17"/>
      <c r="I28" s="17"/>
      <c r="J28" s="17"/>
      <c r="K28" s="20"/>
      <c r="L28" s="10"/>
    </row>
    <row r="29" spans="1:12" x14ac:dyDescent="0.3">
      <c r="A29" s="43">
        <v>2000000</v>
      </c>
      <c r="B29" s="32" t="s">
        <v>29</v>
      </c>
      <c r="C29" s="33">
        <f>SUM(C30+C37+C40+C42)</f>
        <v>6015866</v>
      </c>
      <c r="D29" s="33">
        <f t="shared" ref="D29:J29" si="7">SUM(D30+D37+D40+D42)</f>
        <v>134209</v>
      </c>
      <c r="E29" s="33">
        <f t="shared" si="7"/>
        <v>6214973</v>
      </c>
      <c r="F29" s="33">
        <f t="shared" si="7"/>
        <v>5012556</v>
      </c>
      <c r="G29" s="33">
        <f t="shared" si="7"/>
        <v>1444156</v>
      </c>
      <c r="H29" s="33">
        <f t="shared" si="7"/>
        <v>3300933</v>
      </c>
      <c r="I29" s="33">
        <f t="shared" si="7"/>
        <v>5930238</v>
      </c>
      <c r="J29" s="33">
        <f t="shared" si="7"/>
        <v>3045548</v>
      </c>
      <c r="K29" s="34">
        <f t="shared" ref="K29:K35" si="8">SUM(C29:J29)</f>
        <v>31098479</v>
      </c>
      <c r="L29" s="10"/>
    </row>
    <row r="30" spans="1:12" ht="46.8" x14ac:dyDescent="0.3">
      <c r="A30" s="39">
        <v>2010000</v>
      </c>
      <c r="B30" s="13" t="s">
        <v>30</v>
      </c>
      <c r="C30" s="12">
        <v>2718766</v>
      </c>
      <c r="D30" s="12">
        <v>90923</v>
      </c>
      <c r="E30" s="12">
        <v>1707598</v>
      </c>
      <c r="F30" s="12">
        <v>2713619</v>
      </c>
      <c r="G30" s="12">
        <v>797898</v>
      </c>
      <c r="H30" s="12">
        <v>1934841</v>
      </c>
      <c r="I30" s="12">
        <v>5346125</v>
      </c>
      <c r="J30" s="12">
        <v>2639094</v>
      </c>
      <c r="K30" s="20">
        <f t="shared" si="8"/>
        <v>17948864</v>
      </c>
      <c r="L30" s="10"/>
    </row>
    <row r="31" spans="1:12" ht="46.8" x14ac:dyDescent="0.3">
      <c r="A31" s="39">
        <v>2010200</v>
      </c>
      <c r="B31" s="13" t="s">
        <v>31</v>
      </c>
      <c r="C31" s="12">
        <v>2020703</v>
      </c>
      <c r="D31" s="12">
        <v>90191</v>
      </c>
      <c r="E31" s="12">
        <v>651270</v>
      </c>
      <c r="F31" s="12">
        <v>1705378</v>
      </c>
      <c r="G31" s="12">
        <v>373903</v>
      </c>
      <c r="H31" s="12">
        <v>799731</v>
      </c>
      <c r="I31" s="12">
        <v>741356</v>
      </c>
      <c r="J31" s="12">
        <v>609698</v>
      </c>
      <c r="K31" s="20">
        <f t="shared" si="8"/>
        <v>6992230</v>
      </c>
      <c r="L31" s="10"/>
    </row>
    <row r="32" spans="1:12" ht="46.8" x14ac:dyDescent="0.3">
      <c r="A32" s="39">
        <v>2010300</v>
      </c>
      <c r="B32" s="13" t="s">
        <v>32</v>
      </c>
      <c r="C32" s="12">
        <v>34527</v>
      </c>
      <c r="D32" s="12"/>
      <c r="E32" s="12"/>
      <c r="F32" s="12"/>
      <c r="G32" s="12"/>
      <c r="H32" s="12"/>
      <c r="I32" s="12"/>
      <c r="J32" s="12"/>
      <c r="K32" s="20">
        <f t="shared" si="8"/>
        <v>34527</v>
      </c>
      <c r="L32" s="10"/>
    </row>
    <row r="33" spans="1:12" ht="31.2" x14ac:dyDescent="0.3">
      <c r="A33" s="39">
        <v>2010400</v>
      </c>
      <c r="B33" s="13" t="s">
        <v>33</v>
      </c>
      <c r="C33" s="12">
        <v>550000</v>
      </c>
      <c r="D33" s="12"/>
      <c r="E33" s="12">
        <v>388322</v>
      </c>
      <c r="F33" s="12">
        <v>926313</v>
      </c>
      <c r="G33" s="12">
        <v>401585</v>
      </c>
      <c r="H33" s="12">
        <v>1100000</v>
      </c>
      <c r="I33" s="12">
        <v>4535640</v>
      </c>
      <c r="J33" s="12">
        <v>1986032</v>
      </c>
      <c r="K33" s="20">
        <f t="shared" si="8"/>
        <v>9887892</v>
      </c>
      <c r="L33" s="10"/>
    </row>
    <row r="34" spans="1:12" ht="31.2" x14ac:dyDescent="0.3">
      <c r="A34" s="39">
        <v>2010500</v>
      </c>
      <c r="B34" s="13" t="s">
        <v>34</v>
      </c>
      <c r="C34" s="12">
        <v>14800</v>
      </c>
      <c r="D34" s="12"/>
      <c r="E34" s="12">
        <v>9028</v>
      </c>
      <c r="F34" s="12">
        <v>18417</v>
      </c>
      <c r="G34" s="12">
        <v>9992</v>
      </c>
      <c r="H34" s="12">
        <v>8200</v>
      </c>
      <c r="I34" s="12">
        <v>52499</v>
      </c>
      <c r="J34" s="12">
        <v>22069</v>
      </c>
      <c r="K34" s="20">
        <f t="shared" si="8"/>
        <v>135005</v>
      </c>
      <c r="L34" s="10"/>
    </row>
    <row r="35" spans="1:12" ht="31.2" x14ac:dyDescent="0.3">
      <c r="A35" s="39">
        <v>2010900</v>
      </c>
      <c r="B35" s="13" t="s">
        <v>35</v>
      </c>
      <c r="C35" s="12">
        <v>98492</v>
      </c>
      <c r="D35" s="12">
        <v>732</v>
      </c>
      <c r="E35" s="12">
        <v>658978</v>
      </c>
      <c r="F35" s="12">
        <v>63511</v>
      </c>
      <c r="G35" s="12">
        <v>12418</v>
      </c>
      <c r="H35" s="12">
        <v>26910</v>
      </c>
      <c r="I35" s="12">
        <v>16630</v>
      </c>
      <c r="J35" s="12">
        <v>20422</v>
      </c>
      <c r="K35" s="20">
        <f t="shared" si="8"/>
        <v>898093</v>
      </c>
      <c r="L35" s="10"/>
    </row>
    <row r="36" spans="1:12" x14ac:dyDescent="0.3">
      <c r="A36" s="39"/>
      <c r="B36" s="13"/>
      <c r="C36" s="12"/>
      <c r="D36" s="12"/>
      <c r="E36" s="12"/>
      <c r="F36" s="12"/>
      <c r="G36" s="12"/>
      <c r="H36" s="12"/>
      <c r="I36" s="12"/>
      <c r="J36" s="12"/>
      <c r="K36" s="20"/>
      <c r="L36" s="10"/>
    </row>
    <row r="37" spans="1:12" ht="46.8" x14ac:dyDescent="0.3">
      <c r="A37" s="39">
        <v>2020000</v>
      </c>
      <c r="B37" s="13" t="s">
        <v>36</v>
      </c>
      <c r="C37" s="12">
        <v>860461</v>
      </c>
      <c r="D37" s="12">
        <v>111</v>
      </c>
      <c r="E37" s="12">
        <f>1615204+1088730+181750</f>
        <v>2885684</v>
      </c>
      <c r="F37" s="12">
        <v>1556548</v>
      </c>
      <c r="G37" s="12">
        <v>40285</v>
      </c>
      <c r="H37" s="12">
        <v>384549</v>
      </c>
      <c r="I37" s="12">
        <v>62804</v>
      </c>
      <c r="J37" s="12">
        <v>49575</v>
      </c>
      <c r="K37" s="20">
        <f>SUM(C37:J37)</f>
        <v>5840017</v>
      </c>
      <c r="L37" s="10"/>
    </row>
    <row r="38" spans="1:12" ht="46.8" x14ac:dyDescent="0.3">
      <c r="A38" s="41">
        <v>2020100</v>
      </c>
      <c r="B38" s="19" t="s">
        <v>37</v>
      </c>
      <c r="C38" s="17">
        <v>650000</v>
      </c>
      <c r="D38" s="17"/>
      <c r="E38" s="17">
        <f>1580000+1088730+181750</f>
        <v>2850480</v>
      </c>
      <c r="F38" s="17">
        <v>1500000</v>
      </c>
      <c r="G38" s="17">
        <v>30000</v>
      </c>
      <c r="H38" s="17">
        <v>325000</v>
      </c>
      <c r="I38" s="17">
        <v>35000</v>
      </c>
      <c r="J38" s="17">
        <v>15644</v>
      </c>
      <c r="K38" s="21">
        <f>SUM(C38:J38)</f>
        <v>5406124</v>
      </c>
      <c r="L38" s="10"/>
    </row>
    <row r="39" spans="1:12" x14ac:dyDescent="0.3">
      <c r="A39" s="41"/>
      <c r="B39" s="16"/>
      <c r="C39" s="17"/>
      <c r="D39" s="17"/>
      <c r="E39" s="17"/>
      <c r="F39" s="17"/>
      <c r="G39" s="17"/>
      <c r="H39" s="17"/>
      <c r="I39" s="17"/>
      <c r="J39" s="17"/>
      <c r="K39" s="20"/>
      <c r="L39" s="10"/>
    </row>
    <row r="40" spans="1:12" x14ac:dyDescent="0.3">
      <c r="A40" s="39">
        <v>2060000</v>
      </c>
      <c r="B40" s="13" t="s">
        <v>38</v>
      </c>
      <c r="C40" s="12">
        <v>422178</v>
      </c>
      <c r="D40" s="12"/>
      <c r="E40" s="12">
        <v>291083</v>
      </c>
      <c r="F40" s="12">
        <v>22395</v>
      </c>
      <c r="G40" s="12">
        <v>5575</v>
      </c>
      <c r="H40" s="12">
        <v>51305</v>
      </c>
      <c r="I40" s="12">
        <v>7200</v>
      </c>
      <c r="J40" s="12">
        <v>16583</v>
      </c>
      <c r="K40" s="20">
        <f>SUM(C40:J40)</f>
        <v>816319</v>
      </c>
      <c r="L40" s="10"/>
    </row>
    <row r="41" spans="1:12" x14ac:dyDescent="0.3">
      <c r="A41" s="41"/>
      <c r="B41" s="16"/>
      <c r="C41" s="12"/>
      <c r="D41" s="12"/>
      <c r="E41" s="12"/>
      <c r="F41" s="12"/>
      <c r="G41" s="12"/>
      <c r="H41" s="12"/>
      <c r="I41" s="12"/>
      <c r="J41" s="12"/>
      <c r="K41" s="20"/>
      <c r="L41" s="10"/>
    </row>
    <row r="42" spans="1:12" ht="31.2" x14ac:dyDescent="0.3">
      <c r="A42" s="39">
        <v>2070000</v>
      </c>
      <c r="B42" s="13" t="s">
        <v>39</v>
      </c>
      <c r="C42" s="12">
        <v>2014461</v>
      </c>
      <c r="D42" s="12">
        <v>43175</v>
      </c>
      <c r="E42" s="12">
        <v>1330608</v>
      </c>
      <c r="F42" s="12">
        <v>719994</v>
      </c>
      <c r="G42" s="12">
        <v>600398</v>
      </c>
      <c r="H42" s="12">
        <v>930238</v>
      </c>
      <c r="I42" s="12">
        <v>514109</v>
      </c>
      <c r="J42" s="12">
        <v>340296</v>
      </c>
      <c r="K42" s="20">
        <f>SUM(C42:J42)</f>
        <v>6493279</v>
      </c>
      <c r="L42" s="10"/>
    </row>
    <row r="43" spans="1:12" x14ac:dyDescent="0.3">
      <c r="A43" s="41"/>
      <c r="B43" s="16"/>
      <c r="C43" s="12"/>
      <c r="D43" s="12"/>
      <c r="E43" s="12"/>
      <c r="F43" s="12"/>
      <c r="G43" s="12"/>
      <c r="H43" s="12"/>
      <c r="I43" s="12"/>
      <c r="J43" s="12"/>
      <c r="K43" s="20"/>
      <c r="L43" s="10"/>
    </row>
    <row r="44" spans="1:12" x14ac:dyDescent="0.3">
      <c r="A44" s="43">
        <v>4000000</v>
      </c>
      <c r="B44" s="32" t="s">
        <v>40</v>
      </c>
      <c r="C44" s="33">
        <f t="shared" ref="C44:J44" si="9">SUM(C45)</f>
        <v>6008318</v>
      </c>
      <c r="D44" s="33">
        <f t="shared" si="9"/>
        <v>3612826</v>
      </c>
      <c r="E44" s="33">
        <f t="shared" si="9"/>
        <v>2049984</v>
      </c>
      <c r="F44" s="33">
        <f t="shared" si="9"/>
        <v>3206231</v>
      </c>
      <c r="G44" s="33">
        <f t="shared" si="9"/>
        <v>669936</v>
      </c>
      <c r="H44" s="33">
        <f t="shared" si="9"/>
        <v>1658766</v>
      </c>
      <c r="I44" s="33">
        <f t="shared" si="9"/>
        <v>968483</v>
      </c>
      <c r="J44" s="33">
        <f t="shared" si="9"/>
        <v>348058</v>
      </c>
      <c r="K44" s="34">
        <f t="shared" ref="K44:K45" si="10">SUM(C44:J44)</f>
        <v>18522602</v>
      </c>
      <c r="L44" s="10"/>
    </row>
    <row r="45" spans="1:12" ht="31.2" x14ac:dyDescent="0.3">
      <c r="A45" s="39">
        <v>4020200</v>
      </c>
      <c r="B45" s="13" t="s">
        <v>41</v>
      </c>
      <c r="C45" s="12">
        <f>6729316-720998</f>
        <v>6008318</v>
      </c>
      <c r="D45" s="12">
        <f>4046365-433539</f>
        <v>3612826</v>
      </c>
      <c r="E45" s="12">
        <f>2295983-245999</f>
        <v>2049984</v>
      </c>
      <c r="F45" s="12">
        <f>3590979-384748</f>
        <v>3206231</v>
      </c>
      <c r="G45" s="12">
        <f>750328-80392</f>
        <v>669936</v>
      </c>
      <c r="H45" s="12">
        <f>1857818-199052</f>
        <v>1658766</v>
      </c>
      <c r="I45" s="12">
        <f>1084701-116218</f>
        <v>968483</v>
      </c>
      <c r="J45" s="12">
        <f>389825-41767</f>
        <v>348058</v>
      </c>
      <c r="K45" s="20">
        <f t="shared" si="10"/>
        <v>18522602</v>
      </c>
      <c r="L45" s="10"/>
    </row>
    <row r="46" spans="1:12" x14ac:dyDescent="0.3">
      <c r="A46" s="39"/>
      <c r="B46" s="13"/>
      <c r="C46" s="12"/>
      <c r="D46" s="12"/>
      <c r="E46" s="12"/>
      <c r="F46" s="12"/>
      <c r="G46" s="12"/>
      <c r="H46" s="12"/>
      <c r="I46" s="12"/>
      <c r="J46" s="12"/>
      <c r="K46" s="20"/>
      <c r="L46" s="10"/>
    </row>
    <row r="47" spans="1:12" ht="31.8" thickBot="1" x14ac:dyDescent="0.35">
      <c r="A47" s="44">
        <v>5000000</v>
      </c>
      <c r="B47" s="35" t="s">
        <v>42</v>
      </c>
      <c r="C47" s="36">
        <f>26515557-315636</f>
        <v>26199921</v>
      </c>
      <c r="D47" s="36">
        <v>789733</v>
      </c>
      <c r="E47" s="36">
        <v>18788032</v>
      </c>
      <c r="F47" s="36">
        <v>7731014</v>
      </c>
      <c r="G47" s="36">
        <v>4462609</v>
      </c>
      <c r="H47" s="36">
        <f>6829527</f>
        <v>6829527</v>
      </c>
      <c r="I47" s="36">
        <f>5465443+650000</f>
        <v>6115443</v>
      </c>
      <c r="J47" s="36">
        <v>3000066</v>
      </c>
      <c r="K47" s="37">
        <f>SUM(C47:J47)</f>
        <v>73916345</v>
      </c>
      <c r="L47" s="10"/>
    </row>
    <row r="48" spans="1:12" ht="16.2" thickBot="1" x14ac:dyDescent="0.35">
      <c r="A48" s="26"/>
      <c r="B48" s="27" t="s">
        <v>43</v>
      </c>
      <c r="C48" s="38">
        <f t="shared" ref="C48:J48" si="11">SUM(C8+C29+C44+C47)</f>
        <v>432234444</v>
      </c>
      <c r="D48" s="38">
        <f t="shared" si="11"/>
        <v>42607569</v>
      </c>
      <c r="E48" s="38">
        <f t="shared" si="11"/>
        <v>274794017</v>
      </c>
      <c r="F48" s="38">
        <f t="shared" si="11"/>
        <v>246789205</v>
      </c>
      <c r="G48" s="38">
        <f t="shared" si="11"/>
        <v>107110072</v>
      </c>
      <c r="H48" s="38">
        <f t="shared" si="11"/>
        <v>165008086</v>
      </c>
      <c r="I48" s="38">
        <f t="shared" si="11"/>
        <v>94295163</v>
      </c>
      <c r="J48" s="38">
        <f t="shared" si="11"/>
        <v>51179398</v>
      </c>
      <c r="K48" s="25">
        <f>SUM(C48:J48)</f>
        <v>1414017954</v>
      </c>
      <c r="L48" s="10"/>
    </row>
    <row r="49" spans="11:12" x14ac:dyDescent="0.3">
      <c r="K49" s="3">
        <v>1414017954</v>
      </c>
      <c r="L49" s="10"/>
    </row>
    <row r="50" spans="11:12" x14ac:dyDescent="0.3">
      <c r="K50" s="3">
        <f>K48-K49</f>
        <v>0</v>
      </c>
      <c r="L50" s="10"/>
    </row>
  </sheetData>
  <mergeCells count="4">
    <mergeCell ref="I1:K1"/>
    <mergeCell ref="H2:K2"/>
    <mergeCell ref="I3:K3"/>
    <mergeCell ref="A5:K5"/>
  </mergeCells>
  <pageMargins left="0.39370078740157483" right="0.39370078740157483" top="0.47244094488188981" bottom="0.19685039370078741" header="0" footer="0"/>
  <pageSetup paperSize="9" scale="69" firstPageNumber="111" fitToHeight="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4.1 (1208)</vt:lpstr>
      <vt:lpstr>'Приложение № 4.1 (1208)'!Заголовки_для_печати</vt:lpstr>
      <vt:lpstr>'Приложение № 4.1 (1208)'!Область_печати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2023-12-25T08:00:52Z</dcterms:modified>
</cp:coreProperties>
</file>