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6" windowWidth="21600" windowHeight="11388"/>
  </bookViews>
  <sheets>
    <sheet name="Приложение № 8 (1208)" sheetId="1" r:id="rId1"/>
  </sheets>
  <definedNames>
    <definedName name="_xlnm.Print_Titles" localSheetId="0">'Приложение № 8 (1208)'!$16:$19</definedName>
    <definedName name="_xlnm.Print_Area" localSheetId="0">'Приложение № 8 (1208)'!$A$1:$N$72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1" i="1" l="1"/>
  <c r="N70" i="1"/>
  <c r="N13" i="1" l="1"/>
  <c r="N12" i="1"/>
  <c r="N22" i="1" l="1"/>
  <c r="N23" i="1"/>
  <c r="N24" i="1"/>
  <c r="N25" i="1"/>
  <c r="N26" i="1"/>
  <c r="N27" i="1"/>
  <c r="N28" i="1"/>
  <c r="N52" i="1" l="1"/>
  <c r="N45" i="1"/>
  <c r="N37" i="1"/>
  <c r="N38" i="1"/>
  <c r="H24" i="1" l="1"/>
  <c r="D24" i="1" l="1"/>
  <c r="N21" i="1" l="1"/>
  <c r="H22" i="1" l="1"/>
  <c r="I22" i="1" s="1"/>
  <c r="H21" i="1"/>
  <c r="I21" i="1" s="1"/>
  <c r="I24" i="1"/>
  <c r="L20" i="1" l="1"/>
  <c r="K20" i="1"/>
  <c r="J20" i="1"/>
  <c r="H23" i="1" l="1"/>
  <c r="I23" i="1" s="1"/>
  <c r="M20" i="1"/>
  <c r="H26" i="1" l="1"/>
  <c r="I26" i="1" s="1"/>
  <c r="H25" i="1"/>
  <c r="I25" i="1" s="1"/>
  <c r="H27" i="1"/>
  <c r="I27" i="1" s="1"/>
  <c r="H28" i="1"/>
  <c r="I28" i="1" s="1"/>
  <c r="N20" i="1"/>
  <c r="N15" i="1" s="1"/>
  <c r="N56" i="1" l="1"/>
  <c r="N55" i="1"/>
  <c r="N14" i="1" s="1"/>
  <c r="D28" i="1"/>
  <c r="D27" i="1"/>
  <c r="D26" i="1"/>
  <c r="D25" i="1"/>
  <c r="F20" i="1"/>
  <c r="N10" i="1"/>
  <c r="N7" i="1"/>
  <c r="G20" i="1" l="1"/>
  <c r="H20" i="1"/>
  <c r="I20" i="1" l="1"/>
</calcChain>
</file>

<file path=xl/sharedStrings.xml><?xml version="1.0" encoding="utf-8"?>
<sst xmlns="http://schemas.openxmlformats.org/spreadsheetml/2006/main" count="141" uniqueCount="126">
  <si>
    <t xml:space="preserve">к  Закону Приднестровской Молдавской Республики </t>
  </si>
  <si>
    <t>"О республиканском бюджете на 2023 год"</t>
  </si>
  <si>
    <t>Основные характеристики Дорожного фонда Приднестровской Молдавской Республики на 2023 год</t>
  </si>
  <si>
    <t>(руб.)</t>
  </si>
  <si>
    <t>1.</t>
  </si>
  <si>
    <t>Переходящие остатки по состоянию на 01.01.2023 г.</t>
  </si>
  <si>
    <t>1.1.</t>
  </si>
  <si>
    <t>Дорожного фонда на счете Министерства финансов Приднестровской Молдавской Республики</t>
  </si>
  <si>
    <t>1.2.</t>
  </si>
  <si>
    <t>Дорожного фонда на счетах местных бюджетов городов и районов</t>
  </si>
  <si>
    <t>2.</t>
  </si>
  <si>
    <t>ДОХОДЫ ВСЕГО, в том числе:</t>
  </si>
  <si>
    <t>2.1.</t>
  </si>
  <si>
    <t>Налог с владельцев транспортных средств, уплачиваемый юридическими лицами</t>
  </si>
  <si>
    <t>2.2.</t>
  </si>
  <si>
    <t>Отчисления от налога на доходы организаций</t>
  </si>
  <si>
    <t>2.3.</t>
  </si>
  <si>
    <t>3.</t>
  </si>
  <si>
    <t>РАСХОДЫ ВСЕГО, в том числе:</t>
  </si>
  <si>
    <t>3.1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</si>
  <si>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</si>
  <si>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</si>
  <si>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</si>
  <si>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</si>
  <si>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</si>
  <si>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</si>
  <si>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</si>
  <si>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</si>
  <si>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</si>
  <si>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</si>
  <si>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гос. собственности</t>
  </si>
  <si>
    <t>по автомобильным дорогам общего пользования, находящимся в муниципальной собственности</t>
  </si>
  <si>
    <t>налог с владельцев                                транспортных средств</t>
  </si>
  <si>
    <t>иные поступления в                                          Дорожный фонд</t>
  </si>
  <si>
    <t>ВСЕГО</t>
  </si>
  <si>
    <t>в том числе:</t>
  </si>
  <si>
    <t>по автом. дорогам общего пользования, находящимся в мун. собств.</t>
  </si>
  <si>
    <t>3.1.1.</t>
  </si>
  <si>
    <t>Всего субсидий из республиканского бюджета, в том числе:</t>
  </si>
  <si>
    <t>а)</t>
  </si>
  <si>
    <t>г.Тирасполя</t>
  </si>
  <si>
    <t>б)</t>
  </si>
  <si>
    <t>г. Днестровска</t>
  </si>
  <si>
    <t>в)</t>
  </si>
  <si>
    <t>г. Бендеры</t>
  </si>
  <si>
    <t>г)</t>
  </si>
  <si>
    <t>Григориопольского района и г. Григориополя</t>
  </si>
  <si>
    <t>д)</t>
  </si>
  <si>
    <t>Дубоссарского района и                     г. Дубоссары</t>
  </si>
  <si>
    <t>е)</t>
  </si>
  <si>
    <t>Каменского района и                             г. Каменки</t>
  </si>
  <si>
    <t>ж)</t>
  </si>
  <si>
    <t xml:space="preserve">Рыбницкого района и                               г. Рыбницы </t>
  </si>
  <si>
    <t>з)</t>
  </si>
  <si>
    <t xml:space="preserve">Слободзейского района и                             г. Слободзеи </t>
  </si>
  <si>
    <t>3.1.2.</t>
  </si>
  <si>
    <t>3.1.3.</t>
  </si>
  <si>
    <t>Целевые субсидии государственной администрации города Бендеры  на устройство стоянки для большегрузных транспортных средств в районе ТПП Бендеры (Кишинев)</t>
  </si>
  <si>
    <t>3.1.4.</t>
  </si>
  <si>
    <t>Целевые субсидии государственной администрации города Бендеры  на устройство уличного освещения стоянки для большегрузных транспортных средств в районе ТПП Бендеры (Кишинев)</t>
  </si>
  <si>
    <t>3.1.5.</t>
  </si>
  <si>
    <t>3.1.6.</t>
  </si>
  <si>
    <t>Целевые субсидии государственной администрации города Бендеры  на капитальный ремонт участка автомобильной дороги по ул. Б. Восстания (от ул. 50 лет ВЛКСМ в сторону ул. Старого)</t>
  </si>
  <si>
    <t>3.1.7.</t>
  </si>
  <si>
    <t>3.1.8.</t>
  </si>
  <si>
    <t>3.1.9.</t>
  </si>
  <si>
    <t>3.1.10.</t>
  </si>
  <si>
    <t>3.1.11.</t>
  </si>
  <si>
    <t>3.2.</t>
  </si>
  <si>
    <t>Недофинансирование расходов Дорожного фонда на погашение задолженности дорожных предприятий перед ГУП "Дубоссарская ГЭС"</t>
  </si>
  <si>
    <t>3.3.</t>
  </si>
  <si>
    <t>за счет остатков Дорожного фонда на счетах местных бюджетов городов и районов, ВСЕГО, в том числе по государственным администрациям: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</si>
  <si>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</si>
  <si>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</si>
  <si>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</si>
  <si>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</si>
  <si>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</si>
  <si>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</si>
  <si>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3.4.</t>
  </si>
  <si>
    <t xml:space="preserve">Министерство экономического развития Приднестровской Молдавской Республики 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</si>
  <si>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</si>
  <si>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</si>
  <si>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</si>
  <si>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</si>
  <si>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</si>
  <si>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</si>
  <si>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</si>
  <si>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</si>
  <si>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</si>
  <si>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на оплату потребленной электроэнергии на освещение автом. дорог</t>
  </si>
  <si>
    <t>3.1.21.</t>
  </si>
  <si>
    <t>Целевые субсидии государственной администрации города Днестровска на выполнение работ по ремонту асфальтобетонного покрытия на участке автомобильной дороги по ул. Котовского, ведущем к Днестровскому водохранилищу</t>
  </si>
  <si>
    <t>Целевые субсидии государственной администрации города Тирасполя и города Днестровска на ремонт улиц и тротуаров</t>
  </si>
  <si>
    <t>Целевые субсидии государственной администрации Рыбницкого района и города Рыбницы на завершение работ по  ликвидации аварийной ситуации по автомобильной дороге Тирасполь - Каменка, км 142-143)</t>
  </si>
  <si>
    <t>Целевые субсидии государственной администрации Рыбницкого района и города Рыбницы на выполнение работ по ремонту асфальтобетонного покрытия аварийного участка автомобильной дороги  (Рыбница - Броштяны - гр. Украины) Колбасна - Воронково</t>
  </si>
  <si>
    <t>Целевые субсидии государственной администрации Григориопольского района и города Григориополя на выполнение работ по устройству цементобетонного покрытия на автомобильной дороге Бутор - Виноградное - Малаешты - Красногорка</t>
  </si>
  <si>
    <t>Целевые субсидии государственной администрации Григориопольского района и города Григориополя на выполнение работ по ремонту асфальтобетонного покрытия на автомобильной дороге Тирасполь - Каменка (обход города Григориополя)</t>
  </si>
  <si>
    <t>Целевые субсидии государственной администрации города Бендеры  на капитальный ремонт ул. Панина (от въезда в троллейбусное управление до АЗС)</t>
  </si>
  <si>
    <t>3.1.22.</t>
  </si>
  <si>
    <t>Целевые субсидии государственной администрации города Бендеры на устройство ограждения по ул. Мацнева</t>
  </si>
  <si>
    <t>Целевые субсидии государственной администрации Слободзейского района и города Слободзеи  на выполнение работ по устройству гравийно-щебеночного  покрытия на автомобильной дороге (Тирасполь-Каменка)-Терновка (выборочно)</t>
  </si>
  <si>
    <t>3.1.23.</t>
  </si>
  <si>
    <t>3.1.24.</t>
  </si>
  <si>
    <t>3.1.25.</t>
  </si>
  <si>
    <t>Григориопольского района и г. Григориополя</t>
  </si>
  <si>
    <t>Целевые субсидии государственной администрации города Бендеры  на устройство асфальтобетонного покрытия дороги  ул. Кишиневской в районе ТПП Бендеры (Кишинев)</t>
  </si>
  <si>
    <t xml:space="preserve">Целевые субсидии государственной администрации Слободзейского района и города Слободзеи  на выполнение работ по строительству, реконструкции и ремонту сетей ливневой канализации в районе ул. Милева, г. Тирасполь и с. Суклея </t>
  </si>
  <si>
    <t xml:space="preserve">Целевые субсидии государственной администрации Слободзейского района и города Слободзеи  на выполнение работ по ремонту асфальтобетонного покрытия аварийного участка  на автомобильной дороге Константиновка - Никольское </t>
  </si>
  <si>
    <t xml:space="preserve">Целевые субсидии государственной администрации Слободзейского района и города Слободзеи  на выполнение работ по ремонту асфальтобетонного покрытия аварийного участка  на автомобильной дороге Владимировка - Фрунзе - Ново-Котовск </t>
  </si>
  <si>
    <t>Целевые субсидии государственной администрации Каменского района и города Каменки на выполнение работ по устройству водоотводных лотков на автомобильной дороге Тирасполь - Каменка, км. 149 (спуск Катериновка)</t>
  </si>
  <si>
    <t>Целевые субсидии государственной администрации Каменского района и города Каменки на выполнение работ по ликвидации аварийной ситуации в г. Каменке на автомобильной дороге Тирасполь - Каменка, км. 168</t>
  </si>
  <si>
    <t>на техническое обслуживание и ремонт сетей, а также оборудование уличного освещения  автомобильных дорог общего пользования, находящихся на балансе государственного унитарного предприятия «Единые распределительные электрические сети»</t>
  </si>
  <si>
    <t>на стр-во, реконструкцию, изготовление и установку остановочных пунктов</t>
  </si>
  <si>
    <t xml:space="preserve">Целевые субсидии государственной администрации Каменского района и города Каменки 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 </t>
  </si>
  <si>
    <t>Целевые субсидии государственной администрации Слободзейского района и города Слободзеи  на установку светофоров на перекрестке улиц Тираспольское шоссе и Димитрова-Ленина в с. Парканы, с нанесением разметки и устройству ограждений</t>
  </si>
  <si>
    <t>для перечисления 0,162 %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</si>
  <si>
    <t>3.1.26.</t>
  </si>
  <si>
    <t xml:space="preserve">Целевые субсидии государственной администрации Слободзейского района и города Слободзеи  на устройство тротуара на автомобильной дороге Тирасполь-Бендеры, км 18-21 (выборочно) и по ул. Димитрова и ул. Гоголя по с. Парканы </t>
  </si>
  <si>
    <t>для перечисления 1,457 %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</si>
  <si>
    <t>Целевые субсидии государственной администрации города Бендеры на капитальный ремонт улицы Ткаченко от улицы Гагарина до улицы Ленина, 30,  улицы Лазо, улицы Шестакова</t>
  </si>
  <si>
    <t xml:space="preserve"> Итого субсидий на исполнение  программ                                                                                    развития дорожной отрасли, руб.</t>
  </si>
  <si>
    <t>Приложение № 8</t>
  </si>
  <si>
    <t>с 1 января по 31 мая 2023 года – 13,02 процента, с 1 июня по 31 июля 2023 года – 20,81 процента, с 1 августа по 30 ноября 2023 года – 23,57 процента, с 1 декабря по 31 декабря 2023 года – 24,72 процента</t>
  </si>
  <si>
    <t>Целевые субсидии государственной администрации города Бендеры на выполнение работ по реконструкции ливневой канализации Д=500 мм по ул. Индустриальной в районе Бендерского мясокомбината</t>
  </si>
  <si>
    <t>Целевые субсидии государственной администрации Григориопольского района и города Григориополя на выполнение работ по ремонту гравийного покрытия, укреплению обочин и устройству водоотводных канав по автомобильной дороге Григориополь - Карманово -гр. Украины (выборочно)</t>
  </si>
  <si>
    <t>Целевые субсидии государственной администрации Дубоссарского района и города Дубоссары на выполнение работ по ремонту асфальтобетонного покрытия на автомобильной дороге Тирасполь - Каменка, км. 68-73 (выборочно)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</si>
</sst>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right" vertical="center" wrapText="1"/>
    </xf>
    <xf numFmtId="9" fontId="8" fillId="0" borderId="1" xfId="1" applyNumberFormat="1" applyFont="1" applyFill="1" applyBorder="1" applyAlignment="1">
      <alignment horizontal="right" vertical="center" wrapText="1"/>
    </xf>
    <xf numFmtId="10" fontId="3" fillId="0" borderId="1" xfId="1" applyNumberFormat="1" applyFont="1" applyFill="1" applyBorder="1" applyAlignment="1">
      <alignment horizontal="right" vertical="center" wrapText="1"/>
    </xf>
    <xf numFmtId="9" fontId="3" fillId="0" borderId="1" xfId="1" applyNumberFormat="1" applyFont="1" applyFill="1" applyBorder="1" applyAlignment="1">
      <alignment horizontal="right" vertical="center" wrapText="1"/>
    </xf>
    <xf numFmtId="10" fontId="3" fillId="0" borderId="1" xfId="2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7" fillId="2" borderId="1" xfId="1" applyNumberFormat="1" applyFont="1" applyFill="1" applyBorder="1" applyAlignment="1">
      <alignment horizontal="right" vertical="center" wrapText="1"/>
    </xf>
    <xf numFmtId="2" fontId="3" fillId="0" borderId="1" xfId="1" applyNumberFormat="1" applyFont="1" applyFill="1" applyBorder="1" applyAlignment="1">
      <alignment horizontal="center" vertical="center" textRotation="90" wrapText="1"/>
    </xf>
    <xf numFmtId="0" fontId="8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 2" xfId="1"/>
    <cellStyle name="Обычный 2 2 2" xfId="3"/>
    <cellStyle name="Процентный 2 2" xfId="2"/>
    <cellStyle name="Процентный 2 2 2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9"/>
  <sheetViews>
    <sheetView tabSelected="1" view="pageBreakPreview" zoomScale="60" zoomScaleNormal="110" workbookViewId="0">
      <selection sqref="A1:XFD6"/>
    </sheetView>
  </sheetViews>
  <sheetFormatPr defaultColWidth="9.109375" defaultRowHeight="26.25" customHeight="1" x14ac:dyDescent="0.3"/>
  <cols>
    <col min="1" max="1" width="7" style="30" customWidth="1"/>
    <col min="2" max="2" width="22.109375" style="30" customWidth="1"/>
    <col min="3" max="3" width="9.6640625" style="30" customWidth="1"/>
    <col min="4" max="4" width="7.44140625" style="30" customWidth="1"/>
    <col min="5" max="5" width="6.33203125" style="30" customWidth="1"/>
    <col min="6" max="6" width="7.6640625" style="30" customWidth="1"/>
    <col min="7" max="7" width="11.44140625" style="30" customWidth="1"/>
    <col min="8" max="8" width="12.88671875" style="30" customWidth="1"/>
    <col min="9" max="9" width="13.5546875" style="30" customWidth="1"/>
    <col min="10" max="10" width="10.6640625" style="30" customWidth="1"/>
    <col min="11" max="11" width="13" style="30" bestFit="1" customWidth="1"/>
    <col min="12" max="12" width="10.88671875" style="30" customWidth="1"/>
    <col min="13" max="13" width="13.109375" style="30" customWidth="1"/>
    <col min="14" max="14" width="13.33203125" style="30" customWidth="1"/>
    <col min="15" max="15" width="9.109375" style="30"/>
    <col min="16" max="16" width="10.88671875" style="30" customWidth="1"/>
    <col min="17" max="18" width="11.44140625" style="30" customWidth="1"/>
    <col min="19" max="19" width="11.44140625" style="30" bestFit="1" customWidth="1"/>
    <col min="20" max="16384" width="9.109375" style="30"/>
  </cols>
  <sheetData>
    <row r="1" spans="1:16" s="31" customFormat="1" ht="13.2" x14ac:dyDescent="0.3">
      <c r="A1" s="43" t="s">
        <v>121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31" customFormat="1" ht="13.2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6" s="31" customFormat="1" ht="13.2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6" ht="13.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6" ht="13.2" x14ac:dyDescent="0.3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6" ht="13.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 t="s">
        <v>3</v>
      </c>
    </row>
    <row r="7" spans="1:16" ht="18" customHeight="1" x14ac:dyDescent="0.3">
      <c r="A7" s="14" t="s">
        <v>4</v>
      </c>
      <c r="B7" s="36" t="s">
        <v>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">
        <f>SUM(N8:N9)</f>
        <v>28881576</v>
      </c>
    </row>
    <row r="8" spans="1:16" ht="18" customHeight="1" x14ac:dyDescent="0.3">
      <c r="A8" s="16" t="s">
        <v>6</v>
      </c>
      <c r="B8" s="35" t="s"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7">
        <v>19437649</v>
      </c>
      <c r="P8" s="32"/>
    </row>
    <row r="9" spans="1:16" ht="18" customHeight="1" x14ac:dyDescent="0.3">
      <c r="A9" s="16" t="s">
        <v>8</v>
      </c>
      <c r="B9" s="35" t="s">
        <v>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17">
        <v>9443927</v>
      </c>
    </row>
    <row r="10" spans="1:16" ht="18" customHeight="1" x14ac:dyDescent="0.3">
      <c r="A10" s="14" t="s">
        <v>10</v>
      </c>
      <c r="B10" s="36" t="s">
        <v>11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15">
        <f>SUM(N11:N13)</f>
        <v>282600632</v>
      </c>
      <c r="P10" s="32"/>
    </row>
    <row r="11" spans="1:16" ht="18" customHeight="1" x14ac:dyDescent="0.3">
      <c r="A11" s="16" t="s">
        <v>12</v>
      </c>
      <c r="B11" s="35" t="s">
        <v>13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7">
        <v>14491616</v>
      </c>
    </row>
    <row r="12" spans="1:16" ht="18" customHeight="1" x14ac:dyDescent="0.3">
      <c r="A12" s="16" t="s">
        <v>14</v>
      </c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17">
        <f>93504665-1754894-603792</f>
        <v>91145979</v>
      </c>
    </row>
    <row r="13" spans="1:16" ht="25.2" customHeight="1" x14ac:dyDescent="0.3">
      <c r="A13" s="16" t="s">
        <v>16</v>
      </c>
      <c r="B13" s="35" t="s">
        <v>122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7">
        <f>162262605+1500000+9712496+2393184+1094752</f>
        <v>176963037</v>
      </c>
    </row>
    <row r="14" spans="1:16" ht="18" customHeight="1" x14ac:dyDescent="0.3">
      <c r="A14" s="14" t="s">
        <v>17</v>
      </c>
      <c r="B14" s="36" t="s">
        <v>18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18">
        <f>N15+N70+N71+N72+N54+N55</f>
        <v>311482208</v>
      </c>
    </row>
    <row r="15" spans="1:16" ht="18" customHeight="1" x14ac:dyDescent="0.3">
      <c r="A15" s="27" t="s">
        <v>19</v>
      </c>
      <c r="B15" s="36" t="s">
        <v>20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18">
        <f>SUM(N20+N29+N30+N31+N32+N33+N35+N37+N38+N44+N34+N39+N40+N45+N46+N47+N49+N50+N51+N52+N53+N36+N41+N42+N43+N48)</f>
        <v>289617046</v>
      </c>
    </row>
    <row r="16" spans="1:16" ht="82.5" customHeight="1" x14ac:dyDescent="0.3">
      <c r="A16" s="40" t="s">
        <v>21</v>
      </c>
      <c r="B16" s="40" t="s">
        <v>22</v>
      </c>
      <c r="C16" s="40" t="s">
        <v>23</v>
      </c>
      <c r="D16" s="40"/>
      <c r="E16" s="40"/>
      <c r="F16" s="38" t="s">
        <v>24</v>
      </c>
      <c r="G16" s="40" t="s">
        <v>25</v>
      </c>
      <c r="H16" s="40"/>
      <c r="I16" s="40"/>
      <c r="J16" s="40"/>
      <c r="K16" s="40"/>
      <c r="L16" s="40" t="s">
        <v>26</v>
      </c>
      <c r="M16" s="40"/>
      <c r="N16" s="38" t="s">
        <v>120</v>
      </c>
    </row>
    <row r="17" spans="1:14" ht="31.5" customHeight="1" x14ac:dyDescent="0.3">
      <c r="A17" s="40"/>
      <c r="B17" s="40"/>
      <c r="C17" s="38" t="s">
        <v>27</v>
      </c>
      <c r="D17" s="38" t="s">
        <v>28</v>
      </c>
      <c r="E17" s="38" t="s">
        <v>29</v>
      </c>
      <c r="F17" s="38"/>
      <c r="G17" s="38" t="s">
        <v>30</v>
      </c>
      <c r="H17" s="39" t="s">
        <v>31</v>
      </c>
      <c r="I17" s="39"/>
      <c r="J17" s="39"/>
      <c r="K17" s="39"/>
      <c r="L17" s="38" t="s">
        <v>32</v>
      </c>
      <c r="M17" s="38" t="s">
        <v>33</v>
      </c>
      <c r="N17" s="38"/>
    </row>
    <row r="18" spans="1:14" ht="15" customHeight="1" x14ac:dyDescent="0.3">
      <c r="A18" s="40"/>
      <c r="B18" s="40"/>
      <c r="C18" s="38"/>
      <c r="D18" s="38"/>
      <c r="E18" s="38"/>
      <c r="F18" s="38"/>
      <c r="G18" s="38"/>
      <c r="H18" s="38" t="s">
        <v>34</v>
      </c>
      <c r="I18" s="40" t="s">
        <v>35</v>
      </c>
      <c r="J18" s="40"/>
      <c r="K18" s="40"/>
      <c r="L18" s="38"/>
      <c r="M18" s="38"/>
      <c r="N18" s="38"/>
    </row>
    <row r="19" spans="1:14" ht="117.75" customHeight="1" x14ac:dyDescent="0.3">
      <c r="A19" s="40"/>
      <c r="B19" s="40"/>
      <c r="C19" s="38"/>
      <c r="D19" s="38"/>
      <c r="E19" s="38"/>
      <c r="F19" s="38"/>
      <c r="G19" s="38"/>
      <c r="H19" s="38"/>
      <c r="I19" s="26" t="s">
        <v>36</v>
      </c>
      <c r="J19" s="26" t="s">
        <v>112</v>
      </c>
      <c r="K19" s="19" t="s">
        <v>89</v>
      </c>
      <c r="L19" s="38"/>
      <c r="M19" s="38"/>
      <c r="N19" s="38"/>
    </row>
    <row r="20" spans="1:14" ht="46.8" customHeight="1" x14ac:dyDescent="0.3">
      <c r="A20" s="20" t="s">
        <v>37</v>
      </c>
      <c r="B20" s="4" t="s">
        <v>38</v>
      </c>
      <c r="C20" s="5"/>
      <c r="D20" s="5"/>
      <c r="E20" s="5"/>
      <c r="F20" s="6">
        <f>SUM(F21:F28)</f>
        <v>1</v>
      </c>
      <c r="G20" s="12">
        <f>G24+G25+G26+G27+G28</f>
        <v>86229066</v>
      </c>
      <c r="H20" s="12">
        <f>H21+H22+H23+H24+H25+H26+H27+H28</f>
        <v>140882462</v>
      </c>
      <c r="I20" s="12">
        <f t="shared" ref="I20:M20" si="0">SUM(I21:I28)</f>
        <v>132592685.13293898</v>
      </c>
      <c r="J20" s="12">
        <f t="shared" si="0"/>
        <v>1400000</v>
      </c>
      <c r="K20" s="12">
        <f t="shared" si="0"/>
        <v>6889776.8670610003</v>
      </c>
      <c r="L20" s="12">
        <f t="shared" si="0"/>
        <v>14491616</v>
      </c>
      <c r="M20" s="12">
        <f t="shared" si="0"/>
        <v>212619912</v>
      </c>
      <c r="N20" s="12">
        <f>SUM(N21:N28)</f>
        <v>227111528</v>
      </c>
    </row>
    <row r="21" spans="1:14" ht="21" customHeight="1" x14ac:dyDescent="0.3">
      <c r="A21" s="21" t="s">
        <v>39</v>
      </c>
      <c r="B21" s="28" t="s">
        <v>40</v>
      </c>
      <c r="C21" s="7"/>
      <c r="D21" s="8">
        <v>1</v>
      </c>
      <c r="E21" s="8">
        <v>1</v>
      </c>
      <c r="F21" s="9">
        <v>0.15690000000000001</v>
      </c>
      <c r="G21" s="10"/>
      <c r="H21" s="10">
        <f t="shared" ref="H21:H23" si="1">N21-G21</f>
        <v>39822897</v>
      </c>
      <c r="I21" s="10">
        <f>H21-J21-K21</f>
        <v>37450878.105117001</v>
      </c>
      <c r="J21" s="10">
        <v>504000</v>
      </c>
      <c r="K21" s="10">
        <v>1868018.8948830001</v>
      </c>
      <c r="L21" s="10">
        <v>6462833</v>
      </c>
      <c r="M21" s="10">
        <v>33360064</v>
      </c>
      <c r="N21" s="10">
        <f>M21+L21</f>
        <v>39822897</v>
      </c>
    </row>
    <row r="22" spans="1:14" ht="21" customHeight="1" x14ac:dyDescent="0.3">
      <c r="A22" s="21" t="s">
        <v>41</v>
      </c>
      <c r="B22" s="28" t="s">
        <v>42</v>
      </c>
      <c r="C22" s="7"/>
      <c r="D22" s="8">
        <v>1</v>
      </c>
      <c r="E22" s="8">
        <v>1</v>
      </c>
      <c r="F22" s="9">
        <v>4.7000000000000002E-3</v>
      </c>
      <c r="G22" s="10"/>
      <c r="H22" s="10">
        <f t="shared" si="1"/>
        <v>1379109</v>
      </c>
      <c r="I22" s="10">
        <f>H22-J22-K22</f>
        <v>1140109</v>
      </c>
      <c r="J22" s="10">
        <v>36000</v>
      </c>
      <c r="K22" s="10">
        <v>203000</v>
      </c>
      <c r="L22" s="10">
        <v>379795</v>
      </c>
      <c r="M22" s="10">
        <v>999314</v>
      </c>
      <c r="N22" s="10">
        <f t="shared" ref="N22:N28" si="2">M22+L22</f>
        <v>1379109</v>
      </c>
    </row>
    <row r="23" spans="1:14" ht="21" customHeight="1" x14ac:dyDescent="0.3">
      <c r="A23" s="21" t="s">
        <v>43</v>
      </c>
      <c r="B23" s="28" t="s">
        <v>44</v>
      </c>
      <c r="C23" s="7"/>
      <c r="D23" s="8">
        <v>1</v>
      </c>
      <c r="E23" s="8">
        <v>1</v>
      </c>
      <c r="F23" s="9">
        <v>0.11</v>
      </c>
      <c r="G23" s="10"/>
      <c r="H23" s="10">
        <f t="shared" si="1"/>
        <v>25553215</v>
      </c>
      <c r="I23" s="10">
        <f>H23-J23-K23</f>
        <v>23438062.590303</v>
      </c>
      <c r="J23" s="10">
        <v>700000</v>
      </c>
      <c r="K23" s="10">
        <v>1415152.4096969999</v>
      </c>
      <c r="L23" s="10">
        <v>2165025</v>
      </c>
      <c r="M23" s="10">
        <v>23388190</v>
      </c>
      <c r="N23" s="10">
        <f t="shared" si="2"/>
        <v>25553215</v>
      </c>
    </row>
    <row r="24" spans="1:14" ht="36" customHeight="1" x14ac:dyDescent="0.3">
      <c r="A24" s="21" t="s">
        <v>45</v>
      </c>
      <c r="B24" s="28" t="s">
        <v>104</v>
      </c>
      <c r="C24" s="7">
        <v>0.48959999999999998</v>
      </c>
      <c r="D24" s="7">
        <f>E24-C24</f>
        <v>0.51039999999999996</v>
      </c>
      <c r="E24" s="8">
        <v>1</v>
      </c>
      <c r="F24" s="9">
        <v>0.1174</v>
      </c>
      <c r="G24" s="10">
        <v>12220284</v>
      </c>
      <c r="H24" s="10">
        <f>N24-G24</f>
        <v>13401336</v>
      </c>
      <c r="I24" s="10">
        <f t="shared" ref="I24:I28" si="3">H24-J24-K24</f>
        <v>13058233.958123</v>
      </c>
      <c r="J24" s="10"/>
      <c r="K24" s="10">
        <v>343102.04187700001</v>
      </c>
      <c r="L24" s="10">
        <v>660042</v>
      </c>
      <c r="M24" s="10">
        <v>24961578</v>
      </c>
      <c r="N24" s="10">
        <f t="shared" si="2"/>
        <v>25621620</v>
      </c>
    </row>
    <row r="25" spans="1:14" ht="36" customHeight="1" x14ac:dyDescent="0.3">
      <c r="A25" s="21" t="s">
        <v>47</v>
      </c>
      <c r="B25" s="11" t="s">
        <v>48</v>
      </c>
      <c r="C25" s="7">
        <v>0.53169999999999995</v>
      </c>
      <c r="D25" s="7">
        <f t="shared" ref="D25:D28" si="4">E25-C25</f>
        <v>0.46830000000000005</v>
      </c>
      <c r="E25" s="8">
        <v>1</v>
      </c>
      <c r="F25" s="9">
        <v>0.12839999999999999</v>
      </c>
      <c r="G25" s="10">
        <v>14515965</v>
      </c>
      <c r="H25" s="10">
        <f t="shared" ref="H25:H28" si="5">N25-G25</f>
        <v>13572515</v>
      </c>
      <c r="I25" s="10">
        <f t="shared" si="3"/>
        <v>12528570.025334001</v>
      </c>
      <c r="J25" s="10"/>
      <c r="K25" s="10">
        <v>1043944.974666</v>
      </c>
      <c r="L25" s="10">
        <v>788083</v>
      </c>
      <c r="M25" s="10">
        <v>27300397</v>
      </c>
      <c r="N25" s="10">
        <f t="shared" si="2"/>
        <v>28088480</v>
      </c>
    </row>
    <row r="26" spans="1:14" ht="36" customHeight="1" x14ac:dyDescent="0.3">
      <c r="A26" s="21" t="s">
        <v>49</v>
      </c>
      <c r="B26" s="11" t="s">
        <v>50</v>
      </c>
      <c r="C26" s="7">
        <v>0.60329999999999995</v>
      </c>
      <c r="D26" s="7">
        <f t="shared" si="4"/>
        <v>0.39670000000000005</v>
      </c>
      <c r="E26" s="8">
        <v>1</v>
      </c>
      <c r="F26" s="9">
        <v>0.1012</v>
      </c>
      <c r="G26" s="10">
        <v>12980605</v>
      </c>
      <c r="H26" s="10">
        <f t="shared" si="5"/>
        <v>8937182</v>
      </c>
      <c r="I26" s="10">
        <f t="shared" si="3"/>
        <v>8451256.0492729992</v>
      </c>
      <c r="J26" s="10"/>
      <c r="K26" s="10">
        <v>485925.95072699996</v>
      </c>
      <c r="L26" s="10">
        <v>400652</v>
      </c>
      <c r="M26" s="10">
        <v>21517135</v>
      </c>
      <c r="N26" s="10">
        <f t="shared" si="2"/>
        <v>21917787</v>
      </c>
    </row>
    <row r="27" spans="1:14" ht="36" customHeight="1" x14ac:dyDescent="0.3">
      <c r="A27" s="21" t="s">
        <v>51</v>
      </c>
      <c r="B27" s="11" t="s">
        <v>52</v>
      </c>
      <c r="C27" s="7">
        <v>0.54090000000000005</v>
      </c>
      <c r="D27" s="7">
        <f t="shared" si="4"/>
        <v>0.45909999999999995</v>
      </c>
      <c r="E27" s="8">
        <v>1</v>
      </c>
      <c r="F27" s="9">
        <v>0.17710000000000001</v>
      </c>
      <c r="G27" s="10">
        <v>20368880</v>
      </c>
      <c r="H27" s="10">
        <f t="shared" si="5"/>
        <v>19553332</v>
      </c>
      <c r="I27" s="10">
        <f t="shared" si="3"/>
        <v>18409549.167525999</v>
      </c>
      <c r="J27" s="10">
        <v>160000</v>
      </c>
      <c r="K27" s="10">
        <v>983782.83247400005</v>
      </c>
      <c r="L27" s="10">
        <v>2267226</v>
      </c>
      <c r="M27" s="10">
        <v>37654986</v>
      </c>
      <c r="N27" s="10">
        <f t="shared" si="2"/>
        <v>39922212</v>
      </c>
    </row>
    <row r="28" spans="1:14" ht="36" customHeight="1" x14ac:dyDescent="0.3">
      <c r="A28" s="21" t="s">
        <v>53</v>
      </c>
      <c r="B28" s="11" t="s">
        <v>54</v>
      </c>
      <c r="C28" s="7">
        <v>0.60189999999999999</v>
      </c>
      <c r="D28" s="7">
        <f t="shared" si="4"/>
        <v>0.39810000000000001</v>
      </c>
      <c r="E28" s="8">
        <v>1</v>
      </c>
      <c r="F28" s="9">
        <v>0.20430000000000001</v>
      </c>
      <c r="G28" s="10">
        <v>26143332</v>
      </c>
      <c r="H28" s="10">
        <f t="shared" si="5"/>
        <v>18662876</v>
      </c>
      <c r="I28" s="10">
        <f t="shared" si="3"/>
        <v>18116026.237263002</v>
      </c>
      <c r="J28" s="10"/>
      <c r="K28" s="10">
        <v>546849.76273700001</v>
      </c>
      <c r="L28" s="10">
        <v>1367960</v>
      </c>
      <c r="M28" s="10">
        <v>43438248</v>
      </c>
      <c r="N28" s="10">
        <f t="shared" si="2"/>
        <v>44806208</v>
      </c>
    </row>
    <row r="29" spans="1:14" ht="37.200000000000003" customHeight="1" x14ac:dyDescent="0.3">
      <c r="A29" s="20" t="s">
        <v>55</v>
      </c>
      <c r="B29" s="37" t="s">
        <v>105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22">
        <v>1813440</v>
      </c>
    </row>
    <row r="30" spans="1:14" ht="37.200000000000003" customHeight="1" x14ac:dyDescent="0.3">
      <c r="A30" s="20" t="s">
        <v>56</v>
      </c>
      <c r="B30" s="37" t="s">
        <v>57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22">
        <v>3290849</v>
      </c>
    </row>
    <row r="31" spans="1:14" ht="37.200000000000003" customHeight="1" x14ac:dyDescent="0.3">
      <c r="A31" s="20" t="s">
        <v>58</v>
      </c>
      <c r="B31" s="37" t="s">
        <v>59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22">
        <v>221784</v>
      </c>
    </row>
    <row r="32" spans="1:14" ht="37.200000000000003" customHeight="1" x14ac:dyDescent="0.3">
      <c r="A32" s="20" t="s">
        <v>60</v>
      </c>
      <c r="B32" s="37" t="s">
        <v>97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22">
        <v>8000000</v>
      </c>
    </row>
    <row r="33" spans="1:14" ht="37.200000000000003" customHeight="1" x14ac:dyDescent="0.3">
      <c r="A33" s="20" t="s">
        <v>61</v>
      </c>
      <c r="B33" s="37" t="s">
        <v>62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22">
        <v>5326826</v>
      </c>
    </row>
    <row r="34" spans="1:14" ht="37.200000000000003" customHeight="1" x14ac:dyDescent="0.3">
      <c r="A34" s="20" t="s">
        <v>63</v>
      </c>
      <c r="B34" s="37" t="s">
        <v>99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22">
        <v>322168</v>
      </c>
    </row>
    <row r="35" spans="1:14" ht="37.200000000000003" customHeight="1" x14ac:dyDescent="0.3">
      <c r="A35" s="23" t="s">
        <v>64</v>
      </c>
      <c r="B35" s="41" t="s">
        <v>123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24">
        <v>1624000</v>
      </c>
    </row>
    <row r="36" spans="1:14" ht="37.200000000000003" customHeight="1" x14ac:dyDescent="0.3">
      <c r="A36" s="23" t="s">
        <v>65</v>
      </c>
      <c r="B36" s="37" t="s">
        <v>119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24">
        <v>5900000</v>
      </c>
    </row>
    <row r="37" spans="1:14" ht="37.200000000000003" customHeight="1" x14ac:dyDescent="0.3">
      <c r="A37" s="23" t="s">
        <v>66</v>
      </c>
      <c r="B37" s="41" t="s">
        <v>92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4">
        <f>720637+542187+170000+170000</f>
        <v>1602824</v>
      </c>
    </row>
    <row r="38" spans="1:14" ht="37.200000000000003" customHeight="1" x14ac:dyDescent="0.3">
      <c r="A38" s="23" t="s">
        <v>67</v>
      </c>
      <c r="B38" s="41" t="s">
        <v>106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4">
        <f>6500000</f>
        <v>6500000</v>
      </c>
    </row>
    <row r="39" spans="1:14" ht="37.200000000000003" customHeight="1" x14ac:dyDescent="0.3">
      <c r="A39" s="23" t="s">
        <v>80</v>
      </c>
      <c r="B39" s="41" t="s">
        <v>107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24">
        <v>480000</v>
      </c>
    </row>
    <row r="40" spans="1:14" ht="37.200000000000003" customHeight="1" x14ac:dyDescent="0.3">
      <c r="A40" s="20" t="s">
        <v>81</v>
      </c>
      <c r="B40" s="41" t="s">
        <v>108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24">
        <v>600000</v>
      </c>
    </row>
    <row r="41" spans="1:14" ht="37.200000000000003" customHeight="1" x14ac:dyDescent="0.3">
      <c r="A41" s="23" t="s">
        <v>82</v>
      </c>
      <c r="B41" s="41" t="s">
        <v>100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24">
        <v>907602</v>
      </c>
    </row>
    <row r="42" spans="1:14" ht="37.200000000000003" customHeight="1" x14ac:dyDescent="0.3">
      <c r="A42" s="23" t="s">
        <v>83</v>
      </c>
      <c r="B42" s="37" t="s">
        <v>117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22">
        <v>1150000</v>
      </c>
    </row>
    <row r="43" spans="1:14" ht="37.200000000000003" customHeight="1" x14ac:dyDescent="0.3">
      <c r="A43" s="23" t="s">
        <v>84</v>
      </c>
      <c r="B43" s="37" t="s">
        <v>114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22">
        <v>490960</v>
      </c>
    </row>
    <row r="44" spans="1:14" ht="37.200000000000003" customHeight="1" x14ac:dyDescent="0.3">
      <c r="A44" s="23" t="s">
        <v>85</v>
      </c>
      <c r="B44" s="37" t="s">
        <v>93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22">
        <v>1651431</v>
      </c>
    </row>
    <row r="45" spans="1:14" ht="37.200000000000003" customHeight="1" x14ac:dyDescent="0.3">
      <c r="A45" s="23" t="s">
        <v>86</v>
      </c>
      <c r="B45" s="41" t="s">
        <v>94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24">
        <f>4300000-170000</f>
        <v>4130000</v>
      </c>
    </row>
    <row r="46" spans="1:14" ht="37.200000000000003" customHeight="1" x14ac:dyDescent="0.3">
      <c r="A46" s="23" t="s">
        <v>87</v>
      </c>
      <c r="B46" s="41" t="s">
        <v>95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24">
        <v>2700000</v>
      </c>
    </row>
    <row r="47" spans="1:14" ht="37.200000000000003" customHeight="1" x14ac:dyDescent="0.3">
      <c r="A47" s="23" t="s">
        <v>88</v>
      </c>
      <c r="B47" s="41" t="s">
        <v>96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24">
        <v>4970000</v>
      </c>
    </row>
    <row r="48" spans="1:14" ht="37.200000000000003" customHeight="1" x14ac:dyDescent="0.3">
      <c r="A48" s="23" t="s">
        <v>90</v>
      </c>
      <c r="B48" s="41" t="s">
        <v>124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24">
        <v>2393184</v>
      </c>
    </row>
    <row r="49" spans="1:14" ht="37.200000000000003" customHeight="1" x14ac:dyDescent="0.3">
      <c r="A49" s="23" t="s">
        <v>98</v>
      </c>
      <c r="B49" s="41" t="s">
        <v>125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24">
        <v>2100450</v>
      </c>
    </row>
    <row r="50" spans="1:14" ht="37.200000000000003" customHeight="1" x14ac:dyDescent="0.3">
      <c r="A50" s="23" t="s">
        <v>101</v>
      </c>
      <c r="B50" s="41" t="s">
        <v>109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24">
        <v>1000000</v>
      </c>
    </row>
    <row r="51" spans="1:14" ht="37.200000000000003" customHeight="1" x14ac:dyDescent="0.3">
      <c r="A51" s="23" t="s">
        <v>102</v>
      </c>
      <c r="B51" s="41" t="s">
        <v>110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24">
        <v>100000</v>
      </c>
    </row>
    <row r="52" spans="1:14" ht="37.200000000000003" customHeight="1" x14ac:dyDescent="0.3">
      <c r="A52" s="23" t="s">
        <v>103</v>
      </c>
      <c r="B52" s="37" t="s">
        <v>113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22">
        <f>3900000-170000</f>
        <v>3730000</v>
      </c>
    </row>
    <row r="53" spans="1:14" ht="37.200000000000003" customHeight="1" x14ac:dyDescent="0.3">
      <c r="A53" s="23" t="s">
        <v>116</v>
      </c>
      <c r="B53" s="41" t="s">
        <v>91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24">
        <v>1500000</v>
      </c>
    </row>
    <row r="54" spans="1:14" ht="21" customHeight="1" x14ac:dyDescent="0.3">
      <c r="A54" s="14" t="s">
        <v>68</v>
      </c>
      <c r="B54" s="36" t="s">
        <v>69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12">
        <v>64113</v>
      </c>
    </row>
    <row r="55" spans="1:14" ht="21" customHeight="1" x14ac:dyDescent="0.3">
      <c r="A55" s="14" t="s">
        <v>70</v>
      </c>
      <c r="B55" s="36" t="s">
        <v>71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12">
        <f>SUM(N57+N58+N59+N60+N62+N64+N66+N68)</f>
        <v>9443927</v>
      </c>
    </row>
    <row r="56" spans="1:14" ht="21" customHeight="1" x14ac:dyDescent="0.3">
      <c r="A56" s="29"/>
      <c r="B56" s="35" t="s">
        <v>72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0">
        <f>SUM(N61+N63+N65+N67+N69)</f>
        <v>1469151</v>
      </c>
    </row>
    <row r="57" spans="1:14" ht="21" customHeight="1" x14ac:dyDescent="0.3">
      <c r="A57" s="29" t="s">
        <v>39</v>
      </c>
      <c r="B57" s="35" t="s">
        <v>73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0">
        <v>978272</v>
      </c>
    </row>
    <row r="58" spans="1:14" ht="21" customHeight="1" x14ac:dyDescent="0.3">
      <c r="A58" s="29" t="s">
        <v>41</v>
      </c>
      <c r="B58" s="35" t="s">
        <v>42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0">
        <v>277552</v>
      </c>
    </row>
    <row r="59" spans="1:14" ht="21" customHeight="1" x14ac:dyDescent="0.3">
      <c r="A59" s="29" t="s">
        <v>43</v>
      </c>
      <c r="B59" s="35" t="s">
        <v>44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10">
        <v>588791</v>
      </c>
    </row>
    <row r="60" spans="1:14" ht="21" customHeight="1" x14ac:dyDescent="0.3">
      <c r="A60" s="29" t="s">
        <v>45</v>
      </c>
      <c r="B60" s="35" t="s">
        <v>46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10">
        <v>3477503</v>
      </c>
    </row>
    <row r="61" spans="1:14" ht="21" customHeight="1" x14ac:dyDescent="0.3">
      <c r="A61" s="29"/>
      <c r="B61" s="35" t="s">
        <v>72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10">
        <v>80174</v>
      </c>
    </row>
    <row r="62" spans="1:14" ht="21" customHeight="1" x14ac:dyDescent="0.3">
      <c r="A62" s="29" t="s">
        <v>47</v>
      </c>
      <c r="B62" s="35" t="s">
        <v>74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10">
        <v>776873</v>
      </c>
    </row>
    <row r="63" spans="1:14" ht="21" customHeight="1" x14ac:dyDescent="0.3">
      <c r="A63" s="29"/>
      <c r="B63" s="35" t="s">
        <v>72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10">
        <v>85208</v>
      </c>
    </row>
    <row r="64" spans="1:14" ht="21" customHeight="1" x14ac:dyDescent="0.3">
      <c r="A64" s="29" t="s">
        <v>49</v>
      </c>
      <c r="B64" s="35" t="s">
        <v>75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10">
        <v>2807410</v>
      </c>
    </row>
    <row r="65" spans="1:18" ht="21" customHeight="1" x14ac:dyDescent="0.3">
      <c r="A65" s="29"/>
      <c r="B65" s="35" t="s">
        <v>72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0">
        <v>1244698</v>
      </c>
    </row>
    <row r="66" spans="1:18" ht="21" customHeight="1" x14ac:dyDescent="0.3">
      <c r="A66" s="29" t="s">
        <v>51</v>
      </c>
      <c r="B66" s="35" t="s">
        <v>76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0">
        <v>94540</v>
      </c>
    </row>
    <row r="67" spans="1:18" ht="21" customHeight="1" x14ac:dyDescent="0.3">
      <c r="A67" s="29"/>
      <c r="B67" s="35" t="s">
        <v>72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10">
        <v>15490</v>
      </c>
    </row>
    <row r="68" spans="1:18" ht="21" customHeight="1" x14ac:dyDescent="0.3">
      <c r="A68" s="29" t="s">
        <v>53</v>
      </c>
      <c r="B68" s="35" t="s">
        <v>77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10">
        <v>442986</v>
      </c>
    </row>
    <row r="69" spans="1:18" ht="21" customHeight="1" x14ac:dyDescent="0.3">
      <c r="A69" s="29"/>
      <c r="B69" s="35" t="s">
        <v>72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0">
        <v>43581</v>
      </c>
    </row>
    <row r="70" spans="1:18" ht="57" customHeight="1" x14ac:dyDescent="0.3">
      <c r="A70" s="45" t="s">
        <v>78</v>
      </c>
      <c r="B70" s="36" t="s">
        <v>79</v>
      </c>
      <c r="C70" s="49" t="s">
        <v>115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15">
        <f>1503225-1068083</f>
        <v>435142</v>
      </c>
      <c r="R70" s="33"/>
    </row>
    <row r="71" spans="1:18" ht="26.25" customHeight="1" x14ac:dyDescent="0.3">
      <c r="A71" s="46"/>
      <c r="B71" s="48"/>
      <c r="C71" s="49" t="s">
        <v>118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15">
        <f>2837073+1068083</f>
        <v>3905156</v>
      </c>
      <c r="P71" s="32"/>
      <c r="R71" s="33"/>
    </row>
    <row r="72" spans="1:18" ht="36.75" customHeight="1" x14ac:dyDescent="0.3">
      <c r="A72" s="47"/>
      <c r="B72" s="47"/>
      <c r="C72" s="50" t="s">
        <v>111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25">
        <v>8016824</v>
      </c>
    </row>
    <row r="73" spans="1:18" ht="26.2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4"/>
    </row>
    <row r="74" spans="1:18" ht="26.2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8" ht="26.2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8" ht="26.2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ht="26.2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8" ht="26.2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8" ht="26.2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8" ht="26.2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26.2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26.2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26.2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26.2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26.2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26.2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26.2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26.2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26.2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26.2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26.2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26.2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26.2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26.2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26.2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26.2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26.2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26.2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26.2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26.2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26.2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26.2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26.2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26.2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26.2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26.2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26.2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26.2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26.2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26.2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26.2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26.2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26.2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26.2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26.2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26.2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26.2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26.2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26.2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26.2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26.2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26.2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26.2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26.2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26.2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26.2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26.2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26.2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26.2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26.2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26.2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26.2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26.2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26.2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26.2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26.2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26.2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26.2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26.2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26.2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26.2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26.2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26.2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26.2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26.2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26.2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26.2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26.2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26.2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26.2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26.2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26.2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26.2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26.2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26.2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26.2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26.2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26.2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26.2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26.2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26.2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26.2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26.2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26.2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26.2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26.2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26.2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26.2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26.2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26.2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26.2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26.2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26.2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26.2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26.2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26.2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26.2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26.2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26.2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26.2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26.2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26.2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26.2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26.2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26.2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26.2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26.2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26.2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26.2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26.2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26.2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26.2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26.2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26.2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26.2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26.2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26.2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26.2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26.2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26.2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26.2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26.2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26.2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26.2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26.2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26.2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26.2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26.2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26.2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26.2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26.2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26.2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26.2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26.2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26.2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26.2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26.2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26.2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26.2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26.2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26.2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26.2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26.2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26.2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26.2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26.2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26.2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26.2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26.2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26.2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26.2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26.2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26.2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26.2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26.2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26.2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26.2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26.2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26.2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26.2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26.2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26.2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26.2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26.2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26.2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26.2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26.2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26.2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26.2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26.2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26.2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26.2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26.2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26.2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26.2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26.2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26.2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26.2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26.2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</sheetData>
  <mergeCells count="75">
    <mergeCell ref="B48:M48"/>
    <mergeCell ref="B49:M49"/>
    <mergeCell ref="B51:M51"/>
    <mergeCell ref="B52:M52"/>
    <mergeCell ref="B54:M54"/>
    <mergeCell ref="B34:M34"/>
    <mergeCell ref="N16:N19"/>
    <mergeCell ref="C17:C19"/>
    <mergeCell ref="D17:D19"/>
    <mergeCell ref="E17:E19"/>
    <mergeCell ref="G17:G19"/>
    <mergeCell ref="B33:M33"/>
    <mergeCell ref="B29:M29"/>
    <mergeCell ref="B30:M30"/>
    <mergeCell ref="B31:M31"/>
    <mergeCell ref="B45:M45"/>
    <mergeCell ref="B46:M46"/>
    <mergeCell ref="B36:M36"/>
    <mergeCell ref="B41:M41"/>
    <mergeCell ref="B42:M42"/>
    <mergeCell ref="B37:M37"/>
    <mergeCell ref="B38:M38"/>
    <mergeCell ref="B39:M39"/>
    <mergeCell ref="B40:M40"/>
    <mergeCell ref="B44:M44"/>
    <mergeCell ref="B43:M43"/>
    <mergeCell ref="A70:A72"/>
    <mergeCell ref="B70:B72"/>
    <mergeCell ref="C70:M70"/>
    <mergeCell ref="C71:M71"/>
    <mergeCell ref="C72:M72"/>
    <mergeCell ref="B69:M69"/>
    <mergeCell ref="B65:M65"/>
    <mergeCell ref="B66:M66"/>
    <mergeCell ref="B67:M67"/>
    <mergeCell ref="B68:M68"/>
    <mergeCell ref="B64:M64"/>
    <mergeCell ref="B63:M63"/>
    <mergeCell ref="B53:M53"/>
    <mergeCell ref="B50:M50"/>
    <mergeCell ref="B61:M61"/>
    <mergeCell ref="B62:M62"/>
    <mergeCell ref="B56:M56"/>
    <mergeCell ref="B57:M57"/>
    <mergeCell ref="B58:M58"/>
    <mergeCell ref="B59:M59"/>
    <mergeCell ref="B60:M60"/>
    <mergeCell ref="B55:M55"/>
    <mergeCell ref="B47:M47"/>
    <mergeCell ref="B35:M35"/>
    <mergeCell ref="B8:M8"/>
    <mergeCell ref="B9:M9"/>
    <mergeCell ref="A1:N1"/>
    <mergeCell ref="A2:N2"/>
    <mergeCell ref="A3:N3"/>
    <mergeCell ref="A5:N5"/>
    <mergeCell ref="B7:M7"/>
    <mergeCell ref="B10:M10"/>
    <mergeCell ref="B11:M11"/>
    <mergeCell ref="A16:A19"/>
    <mergeCell ref="B16:B19"/>
    <mergeCell ref="C16:E16"/>
    <mergeCell ref="F16:F19"/>
    <mergeCell ref="L16:M16"/>
    <mergeCell ref="B12:M12"/>
    <mergeCell ref="B13:M13"/>
    <mergeCell ref="B14:M14"/>
    <mergeCell ref="B32:M32"/>
    <mergeCell ref="L17:L19"/>
    <mergeCell ref="H17:K17"/>
    <mergeCell ref="I18:K18"/>
    <mergeCell ref="B15:M15"/>
    <mergeCell ref="G16:K16"/>
    <mergeCell ref="M17:M19"/>
    <mergeCell ref="H18:H19"/>
  </mergeCells>
  <pageMargins left="0.78740157480314965" right="0.19685039370078741" top="0.51181102362204722" bottom="0.19685039370078741" header="0" footer="0"/>
  <pageSetup paperSize="9" scale="85" firstPageNumber="113" fitToHeight="8" orientation="landscape" useFirstPageNumber="1" r:id="rId1"/>
  <headerFooter>
    <oddHeader>&amp;C&amp;P</oddHeader>
  </headerFooter>
  <rowBreaks count="3" manualBreakCount="3">
    <brk id="20" max="13" man="1"/>
    <brk id="40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8 (1208)</vt:lpstr>
      <vt:lpstr>'Приложение № 8 (1208)'!Заголовки_для_печати</vt:lpstr>
      <vt:lpstr>'Приложение № 8 (1208)'!Область_печати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2023-12-25T08:01:04Z</dcterms:modified>
</cp:coreProperties>
</file>